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Birželis/2023 birželio 23-25 Darbinis/"/>
    </mc:Choice>
  </mc:AlternateContent>
  <xr:revisionPtr revIDLastSave="4222" documentId="8_{9E81D129-A192-422B-80DD-079B08BE742B}" xr6:coauthVersionLast="47" xr6:coauthVersionMax="47" xr10:uidLastSave="{E95B1926-B706-4F88-A36F-D79492D58987}"/>
  <bookViews>
    <workbookView xWindow="-120" yWindow="-120" windowWidth="29040" windowHeight="15840" xr2:uid="{00000000-000D-0000-FFFF-FFFF00000000}"/>
  </bookViews>
  <sheets>
    <sheet name="06.23-06.25" sheetId="11" r:id="rId1"/>
    <sheet name="06.16-06.18" sheetId="10" r:id="rId2"/>
    <sheet name="06.09-06.11" sheetId="9" r:id="rId3"/>
    <sheet name="06.02-06.04" sheetId="8" r:id="rId4"/>
    <sheet name="05.26-05.28" sheetId="7" r:id="rId5"/>
    <sheet name="05.19-05.21" sheetId="6" r:id="rId6"/>
    <sheet name="05.12-05.14" sheetId="5" r:id="rId7"/>
    <sheet name="05.05-05.07" sheetId="4" r:id="rId8"/>
    <sheet name="04.28-04.30" sheetId="3" r:id="rId9"/>
    <sheet name="04.21-04.23" sheetId="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1" l="1"/>
  <c r="D39" i="11"/>
  <c r="F26" i="11" l="1"/>
  <c r="I26" i="11"/>
  <c r="F36" i="11" l="1"/>
  <c r="I36" i="11"/>
  <c r="I32" i="11" l="1"/>
  <c r="I23" i="11" l="1"/>
  <c r="I18" i="11" l="1"/>
  <c r="F3" i="11"/>
  <c r="I34" i="11" l="1"/>
  <c r="F27" i="11"/>
  <c r="F28" i="11"/>
  <c r="F29" i="11"/>
  <c r="F16" i="11"/>
  <c r="F7" i="11"/>
  <c r="I4" i="11"/>
  <c r="I38" i="11" l="1"/>
  <c r="I14" i="11"/>
  <c r="I20" i="11"/>
  <c r="F39" i="11" l="1"/>
  <c r="I27" i="11"/>
  <c r="I28" i="11"/>
  <c r="I33" i="11"/>
  <c r="F33" i="11"/>
  <c r="I30" i="11"/>
  <c r="F30" i="11"/>
  <c r="I37" i="11"/>
  <c r="F37" i="11"/>
  <c r="I21" i="11"/>
  <c r="F21" i="11"/>
  <c r="I31" i="11"/>
  <c r="F31" i="11"/>
  <c r="I22" i="11"/>
  <c r="F22" i="11"/>
  <c r="I17" i="11"/>
  <c r="F17" i="11"/>
  <c r="I29" i="11"/>
  <c r="I19" i="11"/>
  <c r="F19" i="11"/>
  <c r="I24" i="11"/>
  <c r="F24" i="11"/>
  <c r="I15" i="11"/>
  <c r="F15" i="11"/>
  <c r="I16" i="11"/>
  <c r="I11" i="11"/>
  <c r="F11" i="11"/>
  <c r="I13" i="11"/>
  <c r="F13" i="11"/>
  <c r="I10" i="11"/>
  <c r="F10" i="11"/>
  <c r="I12" i="11"/>
  <c r="F12" i="11"/>
  <c r="I8" i="11"/>
  <c r="F8" i="11"/>
  <c r="I9" i="11"/>
  <c r="F9" i="11"/>
  <c r="I7" i="11"/>
  <c r="I6" i="11"/>
  <c r="F6" i="11"/>
  <c r="I5" i="11"/>
  <c r="F5" i="11"/>
  <c r="I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F30" i="10" l="1"/>
  <c r="F10" i="10"/>
  <c r="F5" i="10"/>
  <c r="I3" i="10"/>
  <c r="D42" i="10" l="1"/>
  <c r="F31" i="10"/>
  <c r="G42" i="10" l="1"/>
  <c r="F42" i="10"/>
  <c r="F23" i="10"/>
  <c r="F29" i="10"/>
  <c r="F25" i="10"/>
  <c r="F34" i="10"/>
  <c r="F19" i="10"/>
  <c r="F36" i="10"/>
  <c r="F20" i="10"/>
  <c r="F22" i="10"/>
  <c r="F32" i="10"/>
  <c r="F15" i="10"/>
  <c r="F26" i="10"/>
  <c r="F16" i="10"/>
  <c r="F14" i="10"/>
  <c r="F12" i="10"/>
  <c r="F8" i="10"/>
  <c r="F11" i="10"/>
  <c r="F9" i="10"/>
  <c r="F7" i="10"/>
  <c r="F4" i="10"/>
  <c r="G34" i="9"/>
  <c r="D34" i="9"/>
  <c r="I17" i="9" l="1"/>
  <c r="F28" i="9"/>
  <c r="F30" i="9"/>
  <c r="F9" i="9"/>
  <c r="I6" i="9"/>
  <c r="I3" i="9"/>
  <c r="I23" i="9" l="1"/>
  <c r="F22" i="9"/>
  <c r="I12" i="9"/>
  <c r="F4" i="9" l="1"/>
  <c r="F18" i="9"/>
  <c r="F32" i="9" l="1"/>
  <c r="I19" i="9"/>
  <c r="F34" i="9"/>
  <c r="I31" i="9"/>
  <c r="F31" i="9"/>
  <c r="I33" i="9"/>
  <c r="F33" i="9"/>
  <c r="I26" i="9"/>
  <c r="F26" i="9"/>
  <c r="I28" i="9"/>
  <c r="I25" i="9"/>
  <c r="F25" i="9"/>
  <c r="F27" i="9"/>
  <c r="I29" i="9"/>
  <c r="F29" i="9"/>
  <c r="I22" i="9"/>
  <c r="I24" i="9"/>
  <c r="F24" i="9"/>
  <c r="I20" i="9"/>
  <c r="F20" i="9"/>
  <c r="I15" i="9"/>
  <c r="F15" i="9"/>
  <c r="F21" i="9"/>
  <c r="I13" i="9"/>
  <c r="F13" i="9"/>
  <c r="I14" i="9"/>
  <c r="F14" i="9"/>
  <c r="I18" i="9"/>
  <c r="I30" i="9"/>
  <c r="I16" i="9"/>
  <c r="F16" i="9"/>
  <c r="I11" i="9"/>
  <c r="F11" i="9"/>
  <c r="I10" i="9"/>
  <c r="F10" i="9"/>
  <c r="I7" i="9"/>
  <c r="F7" i="9"/>
  <c r="I9" i="9"/>
  <c r="I8" i="9"/>
  <c r="F8" i="9"/>
  <c r="I5" i="9"/>
  <c r="F5" i="9"/>
  <c r="I4" i="9"/>
  <c r="I38" i="8"/>
  <c r="I39" i="8"/>
  <c r="I40" i="8"/>
  <c r="I17" i="8"/>
  <c r="I18" i="8"/>
  <c r="I19" i="8"/>
  <c r="I20" i="8"/>
  <c r="I21" i="8"/>
  <c r="I22" i="8"/>
  <c r="I23" i="8"/>
  <c r="I25" i="8"/>
  <c r="I26" i="8"/>
  <c r="I27" i="8"/>
  <c r="I28" i="8"/>
  <c r="I29" i="8"/>
  <c r="I30" i="8"/>
  <c r="I16" i="8"/>
  <c r="I4" i="8"/>
  <c r="I5" i="8"/>
  <c r="I6" i="8"/>
  <c r="I7" i="8"/>
  <c r="I8" i="8"/>
  <c r="I9" i="8"/>
  <c r="I10" i="8"/>
  <c r="I11" i="8"/>
  <c r="I12" i="8"/>
  <c r="I13" i="8"/>
  <c r="I14" i="8"/>
  <c r="I3" i="8"/>
  <c r="G41" i="8"/>
  <c r="F26" i="8" l="1"/>
  <c r="F5" i="8"/>
  <c r="F15" i="8" l="1"/>
  <c r="F10" i="8" l="1"/>
  <c r="D41" i="8"/>
  <c r="F41" i="8" s="1"/>
  <c r="F22" i="8" l="1"/>
  <c r="F16" i="8" l="1"/>
  <c r="I35" i="8"/>
  <c r="F35" i="8"/>
  <c r="I37" i="8"/>
  <c r="F37" i="8"/>
  <c r="I34" i="8"/>
  <c r="F34" i="8"/>
  <c r="F40" i="8"/>
  <c r="F38" i="8"/>
  <c r="I33" i="8"/>
  <c r="F33" i="8"/>
  <c r="I32" i="8"/>
  <c r="F32" i="8"/>
  <c r="F25" i="8"/>
  <c r="F24" i="8"/>
  <c r="F30" i="8"/>
  <c r="F23" i="8"/>
  <c r="F31" i="8"/>
  <c r="F19" i="8"/>
  <c r="F18" i="8"/>
  <c r="F14" i="8"/>
  <c r="F13" i="8"/>
  <c r="F9" i="8"/>
  <c r="F7" i="8"/>
  <c r="F8" i="8"/>
  <c r="F4" i="8"/>
  <c r="F36" i="7"/>
  <c r="I36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7" i="7"/>
  <c r="I38" i="7"/>
  <c r="I18" i="7"/>
  <c r="I19" i="7"/>
  <c r="I12" i="7"/>
  <c r="I13" i="7"/>
  <c r="I14" i="7"/>
  <c r="I15" i="7"/>
  <c r="I4" i="7"/>
  <c r="I5" i="7"/>
  <c r="I6" i="7"/>
  <c r="I7" i="7"/>
  <c r="I8" i="7"/>
  <c r="I9" i="7"/>
  <c r="I17" i="7"/>
  <c r="F14" i="7"/>
  <c r="F3" i="7"/>
  <c r="F16" i="7" l="1"/>
  <c r="F29" i="7" l="1"/>
  <c r="D39" i="7"/>
  <c r="I11" i="7" l="1"/>
  <c r="F39" i="7"/>
  <c r="G39" i="7"/>
  <c r="F38" i="7"/>
  <c r="F27" i="7"/>
  <c r="F28" i="7"/>
  <c r="F19" i="7"/>
  <c r="F31" i="7"/>
  <c r="F25" i="7"/>
  <c r="F35" i="7"/>
  <c r="F26" i="7"/>
  <c r="F15" i="7"/>
  <c r="F18" i="7"/>
  <c r="I21" i="7"/>
  <c r="F21" i="7"/>
  <c r="F20" i="7"/>
  <c r="F12" i="7"/>
  <c r="F24" i="7"/>
  <c r="F13" i="7"/>
  <c r="F9" i="7"/>
  <c r="F8" i="7"/>
  <c r="F6" i="7"/>
  <c r="F4" i="7"/>
  <c r="I3" i="7"/>
  <c r="G35" i="6"/>
  <c r="D35" i="6"/>
  <c r="I9" i="6" l="1"/>
  <c r="I3" i="6"/>
  <c r="I30" i="6" l="1"/>
  <c r="F8" i="6" l="1"/>
  <c r="F7" i="6"/>
  <c r="F10" i="6"/>
  <c r="F13" i="6" l="1"/>
  <c r="I18" i="6"/>
  <c r="I26" i="6" l="1"/>
  <c r="I33" i="6" l="1"/>
  <c r="I27" i="6"/>
  <c r="F27" i="6"/>
  <c r="I34" i="6"/>
  <c r="F34" i="6"/>
  <c r="I24" i="6"/>
  <c r="F24" i="6"/>
  <c r="I31" i="6"/>
  <c r="F31" i="6"/>
  <c r="I28" i="6"/>
  <c r="F28" i="6"/>
  <c r="F32" i="6"/>
  <c r="I29" i="6"/>
  <c r="F29" i="6"/>
  <c r="I20" i="6"/>
  <c r="F20" i="6"/>
  <c r="I25" i="6"/>
  <c r="F25" i="6"/>
  <c r="I23" i="6"/>
  <c r="F23" i="6"/>
  <c r="I19" i="6"/>
  <c r="F19" i="6"/>
  <c r="I21" i="6"/>
  <c r="F21" i="6"/>
  <c r="I22" i="6"/>
  <c r="F22" i="6"/>
  <c r="I15" i="6"/>
  <c r="F15" i="6"/>
  <c r="I16" i="6"/>
  <c r="F16" i="6"/>
  <c r="I12" i="6"/>
  <c r="F12" i="6"/>
  <c r="I11" i="6"/>
  <c r="F11" i="6"/>
  <c r="I14" i="6"/>
  <c r="F14" i="6"/>
  <c r="I10" i="6"/>
  <c r="I7" i="6"/>
  <c r="I8" i="6"/>
  <c r="I6" i="6"/>
  <c r="F6" i="6"/>
  <c r="I5" i="6"/>
  <c r="F5" i="6"/>
  <c r="I4" i="6"/>
  <c r="F4" i="6"/>
  <c r="I28" i="5"/>
  <c r="I29" i="5"/>
  <c r="I30" i="5"/>
  <c r="I31" i="5"/>
  <c r="I32" i="5"/>
  <c r="I33" i="5"/>
  <c r="I34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4" i="5"/>
  <c r="I5" i="5"/>
  <c r="I6" i="5"/>
  <c r="I7" i="5"/>
  <c r="I8" i="5"/>
  <c r="F26" i="5"/>
  <c r="F27" i="5"/>
  <c r="F28" i="5"/>
  <c r="F29" i="5"/>
  <c r="F30" i="5"/>
  <c r="F31" i="5"/>
  <c r="F32" i="5"/>
  <c r="F33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  <c r="F5" i="5"/>
  <c r="F3" i="5"/>
  <c r="F35" i="6" l="1"/>
  <c r="G35" i="5"/>
  <c r="D35" i="5"/>
  <c r="F35" i="5" s="1"/>
  <c r="I25" i="5"/>
  <c r="F25" i="5"/>
  <c r="I27" i="5"/>
  <c r="I10" i="5"/>
  <c r="F10" i="5"/>
  <c r="I3" i="5"/>
  <c r="G40" i="4" l="1"/>
  <c r="D40" i="4"/>
  <c r="G41" i="3"/>
  <c r="F41" i="3"/>
  <c r="D41" i="3"/>
  <c r="D33" i="2"/>
  <c r="F33" i="2" s="1"/>
  <c r="G33" i="2"/>
  <c r="F40" i="4" l="1"/>
  <c r="I21" i="2"/>
  <c r="F22" i="4" l="1"/>
  <c r="F19" i="4"/>
  <c r="F21" i="4"/>
  <c r="F38" i="4"/>
  <c r="F39" i="4"/>
  <c r="F37" i="4"/>
  <c r="F35" i="4"/>
  <c r="F33" i="4" l="1"/>
  <c r="F28" i="4"/>
  <c r="F8" i="4" l="1"/>
  <c r="F9" i="4"/>
  <c r="F16" i="4"/>
  <c r="I23" i="4" l="1"/>
  <c r="I3" i="4"/>
  <c r="I15" i="4"/>
  <c r="I6" i="4"/>
  <c r="I35" i="4"/>
  <c r="I27" i="4"/>
  <c r="F27" i="4"/>
  <c r="I36" i="4"/>
  <c r="F36" i="4"/>
  <c r="I37" i="4"/>
  <c r="I39" i="4"/>
  <c r="I38" i="4"/>
  <c r="I31" i="4"/>
  <c r="F31" i="4"/>
  <c r="I29" i="4"/>
  <c r="F29" i="4"/>
  <c r="I21" i="4"/>
  <c r="I30" i="4"/>
  <c r="F30" i="4"/>
  <c r="I26" i="4"/>
  <c r="F26" i="4"/>
  <c r="I28" i="4"/>
  <c r="I24" i="4"/>
  <c r="F24" i="4"/>
  <c r="I19" i="4"/>
  <c r="I22" i="4"/>
  <c r="I32" i="4"/>
  <c r="F32" i="4"/>
  <c r="I18" i="4"/>
  <c r="F18" i="4"/>
  <c r="I17" i="4"/>
  <c r="F17" i="4"/>
  <c r="F20" i="4"/>
  <c r="F12" i="4"/>
  <c r="I16" i="4"/>
  <c r="I13" i="4"/>
  <c r="F13" i="4"/>
  <c r="I11" i="4"/>
  <c r="F11" i="4"/>
  <c r="I10" i="4"/>
  <c r="F10" i="4"/>
  <c r="I9" i="4"/>
  <c r="I7" i="4"/>
  <c r="F7" i="4"/>
  <c r="I8" i="4"/>
  <c r="I5" i="4"/>
  <c r="F5" i="4"/>
  <c r="I4" i="4"/>
  <c r="F4" i="4"/>
  <c r="F17" i="3"/>
  <c r="F20" i="3"/>
  <c r="F24" i="3"/>
  <c r="F37" i="3"/>
  <c r="F36" i="3"/>
  <c r="F35" i="3"/>
  <c r="F34" i="3"/>
  <c r="F30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7" i="3"/>
  <c r="I15" i="3"/>
  <c r="I14" i="3"/>
  <c r="I4" i="3"/>
  <c r="I5" i="3"/>
  <c r="I6" i="3"/>
  <c r="I7" i="3"/>
  <c r="I8" i="3"/>
  <c r="I9" i="3"/>
  <c r="I10" i="3"/>
  <c r="I11" i="3"/>
  <c r="I3" i="3"/>
  <c r="F3" i="3" l="1"/>
  <c r="F6" i="3" l="1"/>
  <c r="F13" i="3" l="1"/>
  <c r="I17" i="2" l="1"/>
  <c r="F23" i="2"/>
  <c r="I23" i="2"/>
  <c r="F26" i="3" l="1"/>
  <c r="F23" i="3"/>
  <c r="F27" i="3"/>
  <c r="F14" i="3"/>
  <c r="F15" i="3"/>
  <c r="F12" i="3"/>
  <c r="F10" i="3"/>
  <c r="F9" i="3"/>
  <c r="F8" i="3"/>
  <c r="F4" i="3"/>
  <c r="F27" i="2" l="1"/>
  <c r="F16" i="2"/>
  <c r="F29" i="2" l="1"/>
  <c r="I12" i="2" l="1"/>
  <c r="I5" i="2"/>
  <c r="I3" i="2"/>
  <c r="F8" i="2" l="1"/>
  <c r="F9" i="2"/>
  <c r="F11" i="2"/>
  <c r="F18" i="2"/>
  <c r="F15" i="2"/>
  <c r="F28" i="2"/>
  <c r="I29" i="2" l="1"/>
  <c r="I27" i="2"/>
  <c r="I26" i="2"/>
  <c r="F26" i="2"/>
  <c r="I20" i="2"/>
  <c r="F20" i="2"/>
  <c r="I28" i="2"/>
  <c r="I31" i="2"/>
  <c r="F31" i="2"/>
  <c r="I32" i="2"/>
  <c r="F32" i="2"/>
  <c r="I25" i="2"/>
  <c r="F25" i="2"/>
  <c r="I30" i="2"/>
  <c r="F30" i="2"/>
  <c r="I24" i="2"/>
  <c r="F24" i="2"/>
  <c r="I19" i="2"/>
  <c r="F19" i="2"/>
  <c r="I22" i="2"/>
  <c r="F22" i="2"/>
  <c r="I15" i="2"/>
  <c r="I16" i="2"/>
  <c r="I13" i="2"/>
  <c r="F13" i="2"/>
  <c r="I14" i="2"/>
  <c r="F14" i="2"/>
  <c r="I18" i="2"/>
  <c r="I11" i="2"/>
  <c r="I8" i="2"/>
  <c r="I7" i="2"/>
  <c r="F7" i="2"/>
  <c r="I6" i="2"/>
  <c r="F6" i="2"/>
  <c r="I4" i="2"/>
  <c r="F4" i="2"/>
</calcChain>
</file>

<file path=xl/sharedStrings.xml><?xml version="1.0" encoding="utf-8"?>
<sst xmlns="http://schemas.openxmlformats.org/spreadsheetml/2006/main" count="1310" uniqueCount="171">
  <si>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</si>
  <si>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</si>
  <si>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</si>
  <si>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</si>
  <si>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</si>
  <si>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</si>
  <si>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</si>
  <si>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</si>
  <si>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</si>
  <si>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</si>
  <si>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</si>
  <si>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</si>
  <si>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</si>
  <si>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</si>
  <si>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</si>
  <si>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</si>
  <si>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Kakė Makė: mano filmas</t>
  </si>
  <si>
    <t>-</t>
  </si>
  <si>
    <t>Nj world</t>
  </si>
  <si>
    <t>Broliai Super Mario. Filmas (Super Mario Bros.)</t>
  </si>
  <si>
    <t>Piktieji numirėliai prisikelia (Evil Dead Rise)</t>
  </si>
  <si>
    <t>ACME Film / WB</t>
  </si>
  <si>
    <t>Popiežiaus egzorcistas (Pope's Exorcist )</t>
  </si>
  <si>
    <t>ACME Film / SONY</t>
  </si>
  <si>
    <t>Džonas Vikas 4 (John Wick Chapter Four)</t>
  </si>
  <si>
    <t>ACME Film</t>
  </si>
  <si>
    <t>AIR</t>
  </si>
  <si>
    <t>Mafia Mamma</t>
  </si>
  <si>
    <t>Garsų pasaulio įrašai</t>
  </si>
  <si>
    <t>Erikas Akmenširdis (Erik Stoneheart)</t>
  </si>
  <si>
    <t>Estinfilm</t>
  </si>
  <si>
    <t>Suzume</t>
  </si>
  <si>
    <t>Mizantropas (To Catch a Killer)</t>
  </si>
  <si>
    <t>Adastra Cinema</t>
  </si>
  <si>
    <t>Požemiai ir drakonai. Garbė tarp vagių (Dungeons &amp; Dragons: Honor Among Thieves)</t>
  </si>
  <si>
    <t>Aš ir Jis. Tikra katastrofa (Beautiful disaster)</t>
  </si>
  <si>
    <t>Filip</t>
  </si>
  <si>
    <t>Travolta</t>
  </si>
  <si>
    <t>Trys muškietininkai: D'artanjanas (Three Musketeers: D'Artagnan)</t>
  </si>
  <si>
    <t xml:space="preserve">Theatrical Film Distribution </t>
  </si>
  <si>
    <t>Renfildas (Renfield)</t>
  </si>
  <si>
    <t>Banginis (The Whale)</t>
  </si>
  <si>
    <t>Paradas</t>
  </si>
  <si>
    <t>Po mokyklos</t>
  </si>
  <si>
    <t xml:space="preserve">Mumijos (Mummies) </t>
  </si>
  <si>
    <t>Batuotas katinas Pūkis: paskutinis noras (Puss in Boots: The Last Wish)</t>
  </si>
  <si>
    <t>DuKine / Universal</t>
  </si>
  <si>
    <t>Poetas</t>
  </si>
  <si>
    <t>Salos vaiduokliai (The Banshees of Inisherin)</t>
  </si>
  <si>
    <t>Theatrical Film Distribution / WDSMPI</t>
  </si>
  <si>
    <t>Bučinys (Kysset)</t>
  </si>
  <si>
    <t xml:space="preserve">Sūnus (Son) </t>
  </si>
  <si>
    <t>Broliai lokiai: atgal į žemę (Boonie Bears: Back to Earth)</t>
  </si>
  <si>
    <t>Unlimited Media OÜ</t>
  </si>
  <si>
    <t>Detektyvas Sanis (Inspector Sun and the curse of the black widow)</t>
  </si>
  <si>
    <t>Asteriksas ir Obeliksas: drakonų imperija (Asterix and Obelix: The Middle Kingdom)</t>
  </si>
  <si>
    <t xml:space="preserve"> </t>
  </si>
  <si>
    <t>UFO (UFO Sweden)</t>
  </si>
  <si>
    <t>Sugrįžimas į Seulą (Retour à Séoul)</t>
  </si>
  <si>
    <t>A-One Films</t>
  </si>
  <si>
    <t>Dvyliktosios naktis (La nuit du 12)</t>
  </si>
  <si>
    <t>Visos Bo baimės (Beau is afraid)</t>
  </si>
  <si>
    <t>Petsi Iš Argo (Argonuts)</t>
  </si>
  <si>
    <t>Tvirtas užnugaris (The Covenant)</t>
  </si>
  <si>
    <t>65: Išnykimo riba (65)</t>
  </si>
  <si>
    <t>Pradingusi (Missing)</t>
  </si>
  <si>
    <t>Kilnojamos durys (Portable door)</t>
  </si>
  <si>
    <t>Baltic Content Media</t>
  </si>
  <si>
    <t>Homo Vilutis</t>
  </si>
  <si>
    <t>Propos studija</t>
  </si>
  <si>
    <t>DuKine / Paramount Pictures</t>
  </si>
  <si>
    <t>DuKine / Universal Pictures</t>
  </si>
  <si>
    <t>8 kalnai (The Eight Mountains)</t>
  </si>
  <si>
    <t>Europos kinas</t>
  </si>
  <si>
    <t>Begalybė (L’immensita)</t>
  </si>
  <si>
    <t>Mariupolis 2</t>
  </si>
  <si>
    <t>Metas išeiti (Decision to Leave)</t>
  </si>
  <si>
    <t>Parazitas (Gisaengchung)</t>
  </si>
  <si>
    <t>Paskutinis šokis (Last Dance)</t>
  </si>
  <si>
    <t>Po saulės (After sun)</t>
  </si>
  <si>
    <t>Su meile ir įsiūčiu  (Both Sides of the Blade (Fire!)</t>
  </si>
  <si>
    <t>Rose Namajunas: Aš esu čempionė (Thug Rose)</t>
  </si>
  <si>
    <t>Total (38)</t>
  </si>
  <si>
    <t>Sudegink mano laiškus (Bränn alla mina brev)</t>
  </si>
  <si>
    <t>Juodasis lotosas (Black Lotus)</t>
  </si>
  <si>
    <t>Galaktikos sergėtojai. III dalis (Guardians of the Galaxy Vol. 3)</t>
  </si>
  <si>
    <t>Tar</t>
  </si>
  <si>
    <t xml:space="preserve">N </t>
  </si>
  <si>
    <t>Gražuolė ir Sebastianas. Naujoji karta (Belle &amp; Sebastien – Next Generation)</t>
  </si>
  <si>
    <t>Best Film</t>
  </si>
  <si>
    <t>Viskas iškart ir visur (Everything Everywhere All At Once)</t>
  </si>
  <si>
    <t>Amžinai jauni (Forever Young)</t>
  </si>
  <si>
    <t>Kitų žmonių vaikai (Other People’s Children)</t>
  </si>
  <si>
    <t>Total (30)</t>
  </si>
  <si>
    <t>282 254 €</t>
  </si>
  <si>
    <t>173 340 €</t>
  </si>
  <si>
    <t>Total (37)</t>
  </si>
  <si>
    <t>193 314 €</t>
  </si>
  <si>
    <t>Gegužės 12–14 d. Lietuvos kino teatruose rodytų filmų topas
May 12–14 Lithuanian top</t>
  </si>
  <si>
    <t>Gegužės 5–7 d. Lietuvos kino teatruose rodytų filmų topas
May 5–7 Lithuanian top</t>
  </si>
  <si>
    <t>Balandžio 28–30 d. Lietuvos kino teatruose rodytų filmų topas
April 28–30 Lithuanian top</t>
  </si>
  <si>
    <t>Balandžio 21–23 d. Lietuvos kino teatruose rodytų filmų topas
April 21–23 Lithuanian top</t>
  </si>
  <si>
    <t>171 383 €</t>
  </si>
  <si>
    <t>Akmens sala (Enys Men)</t>
  </si>
  <si>
    <t>BlackBerry</t>
  </si>
  <si>
    <t>Hipnotikai (Hypnotic)</t>
  </si>
  <si>
    <t>Svajoklis Budis 3 (Rock Dog 3)</t>
  </si>
  <si>
    <t>Pamilti dar kartą (Love Again)</t>
  </si>
  <si>
    <t>Stebėk ją (Follow Her)</t>
  </si>
  <si>
    <t>Total (32)</t>
  </si>
  <si>
    <t>Gegužės 19–21 d. Lietuvos kino teatruose rodytų filmų topas
May 19–21 Lithuanian top</t>
  </si>
  <si>
    <t>Lokių čia nėra (No Bears)</t>
  </si>
  <si>
    <t>Nekaltas (The Innocent)</t>
  </si>
  <si>
    <t>Influencerė (Influencer)</t>
  </si>
  <si>
    <t>Greiti ir įsiutę 10 (Fast &amp; Furious 10)</t>
  </si>
  <si>
    <t>Dalilendas (Daliland)</t>
  </si>
  <si>
    <t>96 330 €</t>
  </si>
  <si>
    <t>Gegužės 26–28 d. Lietuvos kino teatruose rodytų filmų topas
May 26–28 Lithuanian top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</si>
  <si>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</si>
  <si>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</si>
  <si>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</si>
  <si>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</si>
  <si>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Mano pakvaišęs senis (About My Father)</t>
  </si>
  <si>
    <t>Aš esu Greta (I Am Greta)</t>
  </si>
  <si>
    <t>167 786 €</t>
  </si>
  <si>
    <t>Kandaharas (Kandahar)</t>
  </si>
  <si>
    <t>Undinėlė (The Little Mermaid)</t>
  </si>
  <si>
    <t>Rodeo</t>
  </si>
  <si>
    <t>Total (36)</t>
  </si>
  <si>
    <t>Birželio 2–4 d. Lietuvos kino teatruose rodytų filmų topas
June 2–4 Lithuanian top</t>
  </si>
  <si>
    <t>Šventovė (Sanctuary)</t>
  </si>
  <si>
    <t>Miauricijus Puikusis (Amazing Maurice)</t>
  </si>
  <si>
    <t>124 394 €</t>
  </si>
  <si>
    <t>Žmogus-voras: Aplink Multivistą (Spider-Man: Across The Spider-Verse)</t>
  </si>
  <si>
    <t>DC Superaugintinių lyga (DC League of Super-Pets)</t>
  </si>
  <si>
    <t>Lilas, Lilas, Krokodilas (Lyle Lyle Crodile)</t>
  </si>
  <si>
    <t>Baubas (The Boogeyman)</t>
  </si>
  <si>
    <t>Sekso pabaiga (The End of Sex)</t>
  </si>
  <si>
    <t>Pakalikai 2 (Minions: The Rise of Gru)</t>
  </si>
  <si>
    <t>Sent Omeras (Saint Omer)</t>
  </si>
  <si>
    <t>Birželio 9–11 d. Lietuvos kino teatruose rodytų filmų topas
June 9–11 Lithuanian top</t>
  </si>
  <si>
    <t>180 026 €</t>
  </si>
  <si>
    <t>Robotai (Robots)</t>
  </si>
  <si>
    <t xml:space="preserve">ACME Film </t>
  </si>
  <si>
    <t>Transformeriai. Žvėrių atgimimas (Transformers: Rise of the Beasts)</t>
  </si>
  <si>
    <t>Asteroidų miestas (Asteroid City)</t>
  </si>
  <si>
    <t>Dičkis šuo Klifordas (Clifford the Big Red Dog)</t>
  </si>
  <si>
    <t>Total (31)</t>
  </si>
  <si>
    <t>Birželio 16–18 d. Lietuvos kino teatruose rodytų filmų topas
June 16–18 Lithuanian top</t>
  </si>
  <si>
    <t>152 744 €</t>
  </si>
  <si>
    <t>Blyksnis (Flash)</t>
  </si>
  <si>
    <t>Kas nužudė Megę? (Maggie Moore(s)</t>
  </si>
  <si>
    <t>Liepsnojanti širdis (Fireheart)</t>
  </si>
  <si>
    <t>Mano mažasis karalius (King)</t>
  </si>
  <si>
    <t>Stichijos (Elemental)</t>
  </si>
  <si>
    <t xml:space="preserve"> N</t>
  </si>
  <si>
    <t>Aklas gluosnis, mieganti  moteris (Blind Willow, Sleeping Woman)</t>
  </si>
  <si>
    <t>Suteik man sparnus (Donne moi des Ailes)</t>
  </si>
  <si>
    <t>Total (39)</t>
  </si>
  <si>
    <t>Dukine Film Distribution / Paramount Pictures</t>
  </si>
  <si>
    <t>Dukine Film Distribution / Universal Pictures</t>
  </si>
  <si>
    <t>Birželio 23–25 d. Lietuvos kino teatruose rodytų filmų topas
June 23–25 Lithuanian top</t>
  </si>
  <si>
    <t>212 746 €</t>
  </si>
  <si>
    <t>Maskaradas (Mascarade)</t>
  </si>
  <si>
    <t>Bitė Maja. Auksinis kiaušinis (Maya the Bee 3: The Golden Orb)</t>
  </si>
  <si>
    <t>Nieko asmeniško (No Hard Feelings)</t>
  </si>
  <si>
    <t>Vesper</t>
  </si>
  <si>
    <t>Įsikūnijimas. Vandens kelias (Avatar: The Way of Water)</t>
  </si>
  <si>
    <t>Lukas (Luca)</t>
  </si>
  <si>
    <t>Piktųjų karta</t>
  </si>
  <si>
    <t>Kino kultas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</si>
</sst>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/>
    <xf numFmtId="3" fontId="1" fillId="0" borderId="0" xfId="0" applyNumberFormat="1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165" fontId="5" fillId="3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1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3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0" fontId="1" fillId="3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wrapText="1"/>
    </xf>
    <xf numFmtId="10" fontId="5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4" fillId="0" borderId="0" xfId="0" applyFont="1" applyFill="1"/>
    <xf numFmtId="49" fontId="6" fillId="0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Normal 2 4" xfId="1" xr:uid="{00000000-0005-0000-0000-000001000000}"/>
  </cellStyles>
  <dxfs count="2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alignment horizontal="center" vertical="center" textRotation="0" wrapText="1" indent="0" justifyLastLine="0" shrinkToFit="0" readingOrder="0"/>
    </dxf>
    <dxf>
      <numFmt numFmtId="166" formatCode="yyyy/mm/dd;@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269"/>
    </tableStyle>
    <tableStyle name="Table Style 2" pivot="0" count="1" xr9:uid="{27931E3F-712C-485E-A1F4-53DFE01A40F1}">
      <tableStyleElement type="wholeTable" dxfId="268"/>
    </tableStyle>
  </tableStyles>
  <colors>
    <mruColors>
      <color rgb="FFE7F5F0"/>
      <color rgb="FFD3D3D3"/>
      <color rgb="FFEDF7F7"/>
      <color rgb="FFE8EEF8"/>
      <color rgb="FFDDEDEF"/>
      <color rgb="FFD1E7D8"/>
      <color rgb="FFDEEEE3"/>
      <color rgb="FFD6EADC"/>
      <color rgb="FFBFD3C5"/>
      <color rgb="FFC9E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11E336B-243C-45ED-B902-3F1E4D732893}" name="Table1324567891011" displayName="Table1324567891011" ref="A2:O39" totalsRowCount="1" headerRowDxfId="30" dataDxfId="29" totalsRowDxfId="28" headerRowBorderDxfId="27">
  <sortState xmlns:xlrd2="http://schemas.microsoft.com/office/spreadsheetml/2017/richdata2" ref="A3:O38">
    <sortCondition descending="1" ref="D3:D38"/>
  </sortState>
  <tableColumns count="15">
    <tableColumn id="1" xr3:uid="{294DAE3C-EFD4-43B7-A375-F21BF7AEF28D}" name="#" totalsRowDxfId="14"/>
    <tableColumn id="2" xr3:uid="{D0FA9670-B8E2-461D-886B-34461614F822}" name="#_x000a_LW" dataDxfId="26" totalsRowDxfId="13"/>
    <tableColumn id="3" xr3:uid="{ED1DCC0E-8E33-40C0-A249-8F2819578E6B}" name="Filmas _x000a_(Movie)" totalsRowLabel="Total (36)" totalsRowDxfId="12"/>
    <tableColumn id="4" xr3:uid="{2DA4428C-74F6-4342-9898-6E203734A72B}" name="Pajamos _x000a_(GBO)" totalsRowFunction="sum" dataDxfId="25" totalsRowDxfId="11"/>
    <tableColumn id="5" xr3:uid="{6E513ED3-9AC8-4384-9A4A-2C1A79B3C0B5}" name="Pajamos _x000a_praeita sav._x000a_(GBO LW)" totalsRowLabel="212 746 €" dataDxfId="24" totalsRowDxfId="10"/>
    <tableColumn id="6" xr3:uid="{118DE34F-0D3C-47A6-82F8-C8195D6E07AB}" name="Pakitimas_x000a_(Change)" totalsRowFunction="custom" dataDxfId="23" totalsRowDxfId="9">
      <calculatedColumnFormula>(D3-E3)/E3</calculatedColumnFormula>
      <totalsRowFormula>(D39-E39)/E39</totalsRowFormula>
    </tableColumn>
    <tableColumn id="7" xr3:uid="{4527A65F-64F0-4582-8CEA-D405FE2BFC5D}" name="Žiūrovų sk. _x000a_(ADM)" totalsRowFunction="sum" dataDxfId="22" totalsRowDxfId="8"/>
    <tableColumn id="8" xr3:uid="{CE3D587F-BC8F-469D-8496-71530BFCCE10}" name="Seansų sk. _x000a_(Show count)" dataDxfId="21" totalsRowDxfId="7"/>
    <tableColumn id="9" xr3:uid="{49E63278-7B8D-4C8F-A5D1-0C6B6938B506}" name="Lankomumo vid._x000a_(Average ADM)" dataDxfId="20" totalsRowDxfId="6">
      <calculatedColumnFormula>G3/H3</calculatedColumnFormula>
    </tableColumn>
    <tableColumn id="10" xr3:uid="{15DC8825-1C66-40AE-953E-C6FEB7B88F4E}" name="Kopijų sk. _x000a_(DCO count)" totalsRowDxfId="5"/>
    <tableColumn id="11" xr3:uid="{A69BE51E-BFEB-47C2-ABDD-23E8D7D02705}" name="Rodymo savaitė_x000a_(Week on screen)" dataDxfId="19" totalsRowDxfId="4"/>
    <tableColumn id="12" xr3:uid="{CD4E27FB-9E73-47F3-B21E-CC95D2409833}" name="Bendros pajamos _x000a_(Total GBO)" dataDxfId="18" totalsRowDxfId="3"/>
    <tableColumn id="13" xr3:uid="{EDAF46D7-B64B-413D-ACD0-17A1A6165069}" name="Bendras žiūrovų sk._x000a_(Total ADM)" dataDxfId="17" totalsRowDxfId="2"/>
    <tableColumn id="14" xr3:uid="{ACCD092C-0F9E-4033-9E28-96998E6BC56F}" name="Premjeros data _x000a_(Release date)" dataDxfId="16" totalsRowDxfId="1"/>
    <tableColumn id="15" xr3:uid="{8F853A95-2372-4680-AA29-E2DE3A0894DA}" name="Platintojas _x000a_(Distributor)" totalsRowLabel=" " dataDxfId="15" totalsRow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3" totalsRowCount="1" headerRowDxfId="64" dataDxfId="62" totalsRowDxfId="61" headerRowBorderDxfId="63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93EC8040-391C-4B64-803B-946594B6B7F7}" name="#" dataDxfId="60" totalsRowDxfId="59"/>
    <tableColumn id="2" xr3:uid="{D6AA89DD-F402-49ED-B2CA-B45ED30EB6A8}" name="#_x000a_LW" dataDxfId="58" totalsRowDxfId="57"/>
    <tableColumn id="3" xr3:uid="{8524161D-F780-40E6-96D9-D46D84D91E1F}" name="Filmas _x000a_(Movie)" totalsRowLabel="Total (30)" dataDxfId="56" totalsRowDxfId="55"/>
    <tableColumn id="4" xr3:uid="{898DAD4F-B56E-4B96-9BAF-7609A0041E01}" name="Pajamos _x000a_(GBO)" totalsRowFunction="sum" dataDxfId="54" totalsRowDxfId="53"/>
    <tableColumn id="5" xr3:uid="{C59F2D4C-5823-45F4-9D98-114FFD01A927}" name="Pajamos _x000a_praeita sav._x000a_(GBO LW)" totalsRowLabel="282 254 €" dataDxfId="52" totalsRowDxfId="51"/>
    <tableColumn id="6" xr3:uid="{F957FCE3-B2E4-448E-8740-03D906BC5EB7}" name="Pakitimas_x000a_(Change)" totalsRowFunction="custom" dataDxfId="50" totalsRowDxfId="49">
      <calculatedColumnFormula>(D3-E3)/E3</calculatedColumnFormula>
      <totalsRowFormula>(D33-E33)/E33</totalsRowFormula>
    </tableColumn>
    <tableColumn id="7" xr3:uid="{45DD8E99-004C-4D9C-979D-6F515FFFFB92}" name="Žiūrovų sk. _x000a_(ADM)" totalsRowFunction="sum" dataDxfId="48" totalsRowDxfId="47"/>
    <tableColumn id="8" xr3:uid="{2BB64C16-9186-4C4A-A0C9-08323CEFC402}" name="Seansų sk. _x000a_(Show count)" dataDxfId="46" totalsRowDxfId="45"/>
    <tableColumn id="9" xr3:uid="{F6C07FA5-1C03-4357-A44D-0B81FC66E2AF}" name="Lankomumo vid._x000a_(Average ADM)" dataDxfId="44" totalsRowDxfId="43">
      <calculatedColumnFormula>G3/H3</calculatedColumnFormula>
    </tableColumn>
    <tableColumn id="10" xr3:uid="{A3E561A1-4C0E-457E-84AA-349FD64794AE}" name="Kopijų sk. _x000a_(DCO count)" dataDxfId="42" totalsRowDxfId="41"/>
    <tableColumn id="11" xr3:uid="{E20BF4A7-9048-401E-A6FA-983414B01ED2}" name="Rodymo savaitė_x000a_(Week on screen)" dataDxfId="40" totalsRowDxfId="39"/>
    <tableColumn id="12" xr3:uid="{67BC01BA-5CB2-41D3-AB69-350EFF0FD930}" name="Bendros pajamos _x000a_(Total GBO)" dataDxfId="38" totalsRowDxfId="37"/>
    <tableColumn id="13" xr3:uid="{37483393-9FD8-4B34-8B9D-DE79FEFE93B2}" name="Bendras žiūrovų sk._x000a_(Total ADM)" dataDxfId="36" totalsRowDxfId="35"/>
    <tableColumn id="14" xr3:uid="{EADF24B6-15DA-48EA-B223-A587598EEB24}" name="Premjeros data _x000a_(Release date)" dataDxfId="34" totalsRowDxfId="33"/>
    <tableColumn id="15" xr3:uid="{5103FA11-CF5D-49EC-A2A1-D131ABB2109C}" name="Platintojas _x000a_(Distributor)" dataDxfId="32" totalsRowDxfId="3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B8FA188-2C2F-417C-BF26-ED146CF4D2E8}" name="Table13245678910" displayName="Table13245678910" ref="A2:O42" totalsRowCount="1" headerRowDxfId="267" dataDxfId="265" totalsRowDxfId="264" headerRowBorderDxfId="266">
  <sortState xmlns:xlrd2="http://schemas.microsoft.com/office/spreadsheetml/2017/richdata2" ref="A3:O41">
    <sortCondition descending="1" ref="D3:D41"/>
  </sortState>
  <tableColumns count="15">
    <tableColumn id="1" xr3:uid="{58BDF024-A88A-49A1-979A-F65A74A45CBE}" name="#" totalsRowDxfId="263"/>
    <tableColumn id="2" xr3:uid="{DCA8D9C8-70DF-4CF4-884A-C2153E6ACD67}" name="#_x000a_LW" dataDxfId="262" totalsRowDxfId="261"/>
    <tableColumn id="3" xr3:uid="{482F0165-1597-4F76-83A9-CCBFB1AD7EDE}" name="Filmas _x000a_(Movie)" totalsRowLabel="Total (39)" totalsRowDxfId="260"/>
    <tableColumn id="4" xr3:uid="{335E4CCF-07B2-4B92-BC01-A5B9059224FD}" name="Pajamos _x000a_(GBO)" totalsRowFunction="sum" dataDxfId="259" totalsRowDxfId="258"/>
    <tableColumn id="5" xr3:uid="{EEAACFC6-64FD-4C95-B24A-3A66354D6052}" name="Pajamos _x000a_praeita sav._x000a_(GBO LW)" totalsRowLabel="152 744 €" dataDxfId="257" totalsRowDxfId="256"/>
    <tableColumn id="6" xr3:uid="{12658652-1B97-4ABD-A74C-198F3C574EA4}" name="Pakitimas_x000a_(Change)" totalsRowFunction="custom" dataDxfId="255" totalsRowDxfId="254">
      <calculatedColumnFormula>(D3-E3)/E3</calculatedColumnFormula>
      <totalsRowFormula>(D42-E42)/E42</totalsRowFormula>
    </tableColumn>
    <tableColumn id="7" xr3:uid="{3CAC1ED7-73A6-4CFE-9F87-B2ADA3FAB5D7}" name="Žiūrovų sk. _x000a_(ADM)" totalsRowFunction="sum" dataDxfId="253" totalsRowDxfId="252"/>
    <tableColumn id="8" xr3:uid="{9E55C145-74E4-4BFF-954C-5956B9153DDA}" name="Seansų sk. _x000a_(Show count)" dataDxfId="251" totalsRowDxfId="250"/>
    <tableColumn id="9" xr3:uid="{5D4047AA-79A3-4D57-B9D4-FBCE9E1865C4}" name="Lankomumo vid._x000a_(Average ADM)" dataDxfId="249" totalsRowDxfId="248">
      <calculatedColumnFormula>G3/H3</calculatedColumnFormula>
    </tableColumn>
    <tableColumn id="10" xr3:uid="{6191BBE4-2E7C-4ADA-BBBE-47287ED657F8}" name="Kopijų sk. _x000a_(DCO count)" totalsRowDxfId="247"/>
    <tableColumn id="11" xr3:uid="{24078C2D-8610-46E6-9DDF-FE95F565E3E3}" name="Rodymo savaitė_x000a_(Week on screen)" dataDxfId="246" totalsRowDxfId="245"/>
    <tableColumn id="12" xr3:uid="{E231F4D0-EF7A-49BE-9273-9FC67F690FFE}" name="Bendros pajamos _x000a_(Total GBO)" dataDxfId="244" totalsRowDxfId="243"/>
    <tableColumn id="13" xr3:uid="{AA9DC5AF-FB0D-46CF-9960-A0E3A9F8B3D9}" name="Bendras žiūrovų sk._x000a_(Total ADM)" dataDxfId="242" totalsRowDxfId="241"/>
    <tableColumn id="14" xr3:uid="{1620D8A1-0075-4B14-AA29-FECBA5CCD1E0}" name="Premjeros data _x000a_(Release date)" dataDxfId="240" totalsRowDxfId="239"/>
    <tableColumn id="15" xr3:uid="{D5361BF3-7715-4511-84DD-829088C6E1A5}" name="Platintojas _x000a_(Distributor)" totalsRowLabel=" " dataDxfId="238" totalsRowDxfId="2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D991B14-FE3E-4328-B172-6F9F8B6F0FCA}" name="Table132456789" displayName="Table132456789" ref="A2:O34" totalsRowCount="1" headerRowDxfId="236" dataDxfId="234" totalsRowDxfId="233" headerRowBorderDxfId="235">
  <sortState xmlns:xlrd2="http://schemas.microsoft.com/office/spreadsheetml/2017/richdata2" ref="A3:O33">
    <sortCondition descending="1" ref="D3:D33"/>
  </sortState>
  <tableColumns count="15">
    <tableColumn id="1" xr3:uid="{723E18B3-F092-46BB-ABE0-D0F8C6B49104}" name="#" totalsRowDxfId="232"/>
    <tableColumn id="2" xr3:uid="{8CD47163-5AB9-4B8F-A7A7-EADC54744043}" name="#_x000a_LW" dataDxfId="231" totalsRowDxfId="230"/>
    <tableColumn id="3" xr3:uid="{2D9CCAB4-D678-4FFD-AE78-7353C9426F09}" name="Filmas _x000a_(Movie)" totalsRowLabel="Total (31)" totalsRowDxfId="229"/>
    <tableColumn id="4" xr3:uid="{1F560064-613A-4460-9D8D-0C90DE7A31F2}" name="Pajamos _x000a_(GBO)" totalsRowFunction="sum" dataDxfId="228" totalsRowDxfId="227"/>
    <tableColumn id="5" xr3:uid="{DFE29E07-6B3B-473C-B630-85179CB2104B}" name="Pajamos _x000a_praeita sav._x000a_(GBO LW)" totalsRowLabel="180 026 €" dataDxfId="226" totalsRowDxfId="225"/>
    <tableColumn id="6" xr3:uid="{D593DA64-68EC-4729-9B73-3E3F96FCAFA9}" name="Pakitimas_x000a_(Change)" totalsRowFunction="custom" totalsRowDxfId="224">
      <calculatedColumnFormula>(D3-E3)/E3</calculatedColumnFormula>
      <totalsRowFormula>(D34-E34)/E34</totalsRowFormula>
    </tableColumn>
    <tableColumn id="7" xr3:uid="{AEBC1DD2-7577-439C-81DB-2550E4658F62}" name="Žiūrovų sk. _x000a_(ADM)" totalsRowFunction="sum" totalsRowDxfId="223"/>
    <tableColumn id="8" xr3:uid="{FDCE578C-4327-4918-94D1-75EAD739C95A}" name="Seansų sk. _x000a_(Show count)" dataDxfId="222" totalsRowDxfId="221"/>
    <tableColumn id="9" xr3:uid="{3971CD24-4497-45A9-81E5-77498DEF9DD6}" name="Lankomumo vid._x000a_(Average ADM)" dataDxfId="220" totalsRowDxfId="219">
      <calculatedColumnFormula>G3/H3</calculatedColumnFormula>
    </tableColumn>
    <tableColumn id="10" xr3:uid="{7CB74BBB-11CF-47CE-811F-EC48F5A1E16C}" name="Kopijų sk. _x000a_(DCO count)" totalsRowDxfId="218"/>
    <tableColumn id="11" xr3:uid="{C64E4C9E-D0FF-4C24-919F-D731D08E9BED}" name="Rodymo savaitė_x000a_(Week on screen)" dataDxfId="217" totalsRowDxfId="216"/>
    <tableColumn id="12" xr3:uid="{BE9FB436-5478-4394-82CD-84C073D379A1}" name="Bendros pajamos _x000a_(Total GBO)" dataDxfId="215" totalsRowDxfId="214"/>
    <tableColumn id="13" xr3:uid="{5F1A75BA-329E-4AFE-A5D0-4687E45C2CBB}" name="Bendras žiūrovų sk._x000a_(Total ADM)" dataDxfId="213" totalsRowDxfId="212"/>
    <tableColumn id="14" xr3:uid="{29847266-8221-4F48-96F0-D9C13DADABDB}" name="Premjeros data _x000a_(Release date)" dataDxfId="211" totalsRowDxfId="210"/>
    <tableColumn id="15" xr3:uid="{070CDBB3-9AE5-4C90-B0C2-830FEAD269A8}" name="Platintojas _x000a_(Distributor)" totalsRowLabel=" " totalsRowDxfId="20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FC7BD0B-5E75-4B66-B8B9-617B84C778B0}" name="Table13245678" displayName="Table13245678" ref="A2:O41" totalsRowCount="1" headerRowDxfId="208" dataDxfId="206" totalsRowDxfId="205" headerRowBorderDxfId="207">
  <autoFilter ref="A2:O40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04C8507F-A5DC-4808-BD18-D5936AE6BE91}" name="#" totalsRowDxfId="204"/>
    <tableColumn id="2" xr3:uid="{46018666-2C30-44C1-93DA-D0F485C40449}" name="#_x000a_LW" dataDxfId="203" totalsRowDxfId="202"/>
    <tableColumn id="3" xr3:uid="{1DA1B5A4-861E-4AD6-BEA2-087597B18610}" name="Filmas _x000a_(Movie)" totalsRowLabel="Total (38)" totalsRowDxfId="201"/>
    <tableColumn id="4" xr3:uid="{36FC9848-7C10-49D9-BA6C-F636CDE6135E}" name="Pajamos _x000a_(GBO)" totalsRowFunction="sum" dataDxfId="200" totalsRowDxfId="199"/>
    <tableColumn id="5" xr3:uid="{01FB0868-B4A8-4FB8-8854-BFBA9DC2F621}" name="Pajamos _x000a_praeita sav._x000a_(GBO LW)" totalsRowLabel="124 394 €" dataDxfId="198" totalsRowDxfId="197"/>
    <tableColumn id="6" xr3:uid="{E52030D3-74E1-4BC5-807C-D99E1F64E249}" name="Pakitimas_x000a_(Change)" totalsRowFunction="custom" totalsRowDxfId="196">
      <calculatedColumnFormula>(D3-E3)/E3</calculatedColumnFormula>
      <totalsRowFormula>(D41-E41)/E41</totalsRowFormula>
    </tableColumn>
    <tableColumn id="7" xr3:uid="{FA7E72FB-E5E3-403E-B828-8BE3AEE64F41}" name="Žiūrovų sk. _x000a_(ADM)" totalsRowFunction="sum" totalsRowDxfId="195"/>
    <tableColumn id="8" xr3:uid="{DE1E8A5A-3BC0-4BA5-8477-2E6B87CBDF4A}" name="Seansų sk. _x000a_(Show count)" dataDxfId="194" totalsRowDxfId="193"/>
    <tableColumn id="9" xr3:uid="{9015178C-1E16-4E05-97FD-B3364671BF00}" name="Lankomumo vid._x000a_(Average ADM)" dataDxfId="192" totalsRowDxfId="191">
      <calculatedColumnFormula>G3/H3</calculatedColumnFormula>
    </tableColumn>
    <tableColumn id="10" xr3:uid="{13B1D7FC-0475-472B-8C95-518CE52C5225}" name="Kopijų sk. _x000a_(DCO count)" totalsRowDxfId="190"/>
    <tableColumn id="11" xr3:uid="{8F906F40-DBFC-4638-95F8-0A5B1BB6B374}" name="Rodymo savaitė_x000a_(Week on screen)" dataDxfId="189" totalsRowDxfId="188"/>
    <tableColumn id="12" xr3:uid="{217F8B31-ADDA-4092-9262-B4B70611F26A}" name="Bendros pajamos _x000a_(Total GBO)" dataDxfId="187" totalsRowDxfId="186"/>
    <tableColumn id="13" xr3:uid="{F04EA99F-4795-4D46-B499-C529E844711A}" name="Bendras žiūrovų sk._x000a_(Total ADM)" dataDxfId="185" totalsRowDxfId="184"/>
    <tableColumn id="14" xr3:uid="{4C971159-FE76-4E3C-9305-8CECBC7AC426}" name="Premjeros data _x000a_(Release date)" dataDxfId="183" totalsRowDxfId="182"/>
    <tableColumn id="15" xr3:uid="{B1F4E0A5-751D-4B2D-8664-B0B1439521DC}" name="Platintojas _x000a_(Distributor)" totalsRowLabel=" " totalsRowDxfId="18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759594-C573-4BFE-8F15-97DD1B1A33E4}" name="Table1324567" displayName="Table1324567" ref="A2:O39" totalsRowCount="1" headerRowDxfId="180" dataDxfId="178" totalsRowDxfId="177" headerRowBorderDxfId="179">
  <autoFilter ref="A2:O3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8">
    <sortCondition descending="1" ref="D3:D38"/>
  </sortState>
  <tableColumns count="15">
    <tableColumn id="1" xr3:uid="{563358D4-3D4B-4B04-89EC-7E86579D329E}" name="#" totalsRowDxfId="176"/>
    <tableColumn id="2" xr3:uid="{9CE864AA-BB3E-4971-9A81-BFD1FEFF572D}" name="#_x000a_LW" dataDxfId="175" totalsRowDxfId="174"/>
    <tableColumn id="3" xr3:uid="{F82DB37D-473E-4C01-8114-734AECFDE125}" name="Filmas _x000a_(Movie)" totalsRowLabel="Total (36)" totalsRowDxfId="173"/>
    <tableColumn id="4" xr3:uid="{0895A7A9-B0E7-4E5F-834D-D05B87D2673C}" name="Pajamos _x000a_(GBO)" totalsRowFunction="sum" dataDxfId="172" totalsRowDxfId="171"/>
    <tableColumn id="5" xr3:uid="{CECB85F7-0124-4A1E-BD52-E7EFEBC5FAC8}" name="Pajamos _x000a_praeita sav._x000a_(GBO LW)" totalsRowLabel="167 786 €" dataDxfId="170" totalsRowDxfId="169"/>
    <tableColumn id="6" xr3:uid="{F954754E-41BA-4A23-A4A3-726D9ABB2376}" name="Pakitimas_x000a_(Change)" totalsRowFunction="custom" totalsRowDxfId="168">
      <calculatedColumnFormula>(D3-E3)/E3</calculatedColumnFormula>
      <totalsRowFormula>(D39-E39)/E39</totalsRowFormula>
    </tableColumn>
    <tableColumn id="7" xr3:uid="{51DE4674-1059-4973-A314-5E2955AE2119}" name="Žiūrovų sk. _x000a_(ADM)" totalsRowFunction="sum" totalsRowDxfId="167"/>
    <tableColumn id="8" xr3:uid="{B17D442E-62CD-4E63-9CF1-55072269FBCA}" name="Seansų sk. _x000a_(Show count)" dataDxfId="166" totalsRowDxfId="165"/>
    <tableColumn id="9" xr3:uid="{C59456D2-7CD0-41B5-A88C-5CCFCBC52468}" name="Lankomumo vid._x000a_(Average ADM)" dataDxfId="164" totalsRowDxfId="163">
      <calculatedColumnFormula>G3/H3</calculatedColumnFormula>
    </tableColumn>
    <tableColumn id="10" xr3:uid="{8085646D-9275-4C29-B647-B260C18E8B5C}" name="Kopijų sk. _x000a_(DCO count)" totalsRowDxfId="162"/>
    <tableColumn id="11" xr3:uid="{7E888F22-0D96-4628-99E7-CF9E0E877827}" name="Rodymo savaitė_x000a_(Week on screen)" dataDxfId="161" totalsRowDxfId="160"/>
    <tableColumn id="12" xr3:uid="{3799F0D2-F5B0-42AB-BC4E-FF1E7EF31E30}" name="Bendros pajamos _x000a_(Total GBO)" dataDxfId="159" totalsRowDxfId="158"/>
    <tableColumn id="13" xr3:uid="{376CB82B-7F9D-4F36-94D6-29E5B62FD5FB}" name="Bendras žiūrovų sk._x000a_(Total ADM)" dataDxfId="157" totalsRowDxfId="156"/>
    <tableColumn id="14" xr3:uid="{01A2F5F3-FA4A-4565-92EE-936326735BAF}" name="Premjeros data _x000a_(Release date)" dataDxfId="155" totalsRowDxfId="154"/>
    <tableColumn id="15" xr3:uid="{7A21C5FD-2F59-4A8B-97C3-1A96D446C50B}" name="Platintojas _x000a_(Distributor)" totalsRowLabel=" " totalsRowDxfId="153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DAD505-8742-4861-96A5-718EF141B6EF}" name="Table132456" displayName="Table132456" ref="A2:O35" totalsRowCount="1" headerRowDxfId="152" dataDxfId="150" totalsRowDxfId="149" headerRowBorderDxfId="151">
  <autoFilter ref="A2:O34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4">
    <sortCondition descending="1" ref="D3:D34"/>
  </sortState>
  <tableColumns count="15">
    <tableColumn id="1" xr3:uid="{E084DB70-EFDC-434F-9797-588D5ACE7E61}" name="#" totalsRowDxfId="148"/>
    <tableColumn id="2" xr3:uid="{562D5AF0-46EC-4BEC-8F4F-0354E2174B51}" name="#_x000a_LW" dataDxfId="147" totalsRowDxfId="146"/>
    <tableColumn id="3" xr3:uid="{7A72A520-5CF6-4E66-AA03-ED9844C92A34}" name="Filmas _x000a_(Movie)" totalsRowLabel="Total (32)" totalsRowDxfId="145"/>
    <tableColumn id="4" xr3:uid="{D08735A2-1376-492B-917A-41C7D193604D}" name="Pajamos _x000a_(GBO)" totalsRowFunction="sum" totalsRowDxfId="144"/>
    <tableColumn id="5" xr3:uid="{8C112F64-75B6-4E46-9E4C-35AFB843EE61}" name="Pajamos _x000a_praeita sav._x000a_(GBO LW)" totalsRowLabel="96 330 €" dataDxfId="143" totalsRowDxfId="142"/>
    <tableColumn id="6" xr3:uid="{3E451D78-BA4E-4558-8A8B-148FA2CC8173}" name="Pakitimas_x000a_(Change)" totalsRowFunction="custom" totalsRowDxfId="141">
      <calculatedColumnFormula>(D3-E3)/E3</calculatedColumnFormula>
      <totalsRowFormula>(D35-E35)/E35</totalsRowFormula>
    </tableColumn>
    <tableColumn id="7" xr3:uid="{44628383-BC0D-4749-A136-F7E6581308CE}" name="Žiūrovų sk. _x000a_(ADM)" totalsRowFunction="sum" totalsRowDxfId="140"/>
    <tableColumn id="8" xr3:uid="{99F7C832-8AF3-46F1-9EC0-1B17D3FD6A00}" name="Seansų sk. _x000a_(Show count)" dataDxfId="139" totalsRowDxfId="138"/>
    <tableColumn id="9" xr3:uid="{FD873349-443F-42AD-AEE6-C6D06A56DAAB}" name="Lankomumo vid._x000a_(Average ADM)" totalsRowDxfId="137">
      <calculatedColumnFormula>G3/H3</calculatedColumnFormula>
    </tableColumn>
    <tableColumn id="10" xr3:uid="{3E78AAAA-D437-42A0-9C8D-EA8327E27C45}" name="Kopijų sk. _x000a_(DCO count)" totalsRowDxfId="136"/>
    <tableColumn id="11" xr3:uid="{63D59EFA-CC88-4354-98E5-C68510984283}" name="Rodymo savaitė_x000a_(Week on screen)" dataDxfId="135" totalsRowDxfId="134"/>
    <tableColumn id="12" xr3:uid="{A95235DF-E928-4870-8692-92E0A00F4B3B}" name="Bendros pajamos _x000a_(Total GBO)" dataDxfId="133" totalsRowDxfId="132"/>
    <tableColumn id="13" xr3:uid="{2819B302-37F1-49F2-9293-9C1AF6C5E148}" name="Bendras žiūrovų sk._x000a_(Total ADM)" dataDxfId="131" totalsRowDxfId="130"/>
    <tableColumn id="14" xr3:uid="{786030B6-6725-4BB8-B532-D5A516730CB2}" name="Premjeros data _x000a_(Release date)" dataDxfId="129" totalsRowDxfId="128"/>
    <tableColumn id="15" xr3:uid="{7D3CD0C2-8A61-426B-8C88-C1B56304979A}" name="Platintojas _x000a_(Distributor)" totalsRowLabel=" " totalsRowDxfId="127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33B4FF-EC6F-4F7F-A990-DFFD826E41C3}" name="Table13245" displayName="Table13245" ref="A2:O35" totalsRowCount="1" headerRowDxfId="126" dataDxfId="124" totalsRowDxfId="123" headerRowBorderDxfId="125">
  <autoFilter ref="A2:O34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4">
    <sortCondition descending="1" ref="D3:D34"/>
  </sortState>
  <tableColumns count="15">
    <tableColumn id="1" xr3:uid="{0633DC87-B2A8-4BC8-B7AF-6E72C7045B5D}" name="#" totalsRowDxfId="122"/>
    <tableColumn id="2" xr3:uid="{D3496463-4671-43CD-A9E0-8AA4325CA8A6}" name="#_x000a_LW" dataDxfId="121" totalsRowDxfId="120"/>
    <tableColumn id="3" xr3:uid="{EC9026B5-6E0D-4300-AB31-C78F0DD9799D}" name="Filmas _x000a_(Movie)" totalsRowLabel="Total (32)" totalsRowDxfId="119"/>
    <tableColumn id="4" xr3:uid="{ECB38E2A-02A7-4F51-8563-9000C01C7625}" name="Pajamos _x000a_(GBO)" totalsRowFunction="sum" totalsRowDxfId="118"/>
    <tableColumn id="5" xr3:uid="{B0873FA9-7BC4-4837-B421-54FA5E1CF0BF}" name="Pajamos _x000a_praeita sav._x000a_(GBO LW)" totalsRowLabel="171 383 €" dataDxfId="117" totalsRowDxfId="116"/>
    <tableColumn id="6" xr3:uid="{490ADDA3-6489-4A99-969C-BBE48D86AD84}" name="Pakitimas_x000a_(Change)" totalsRowFunction="custom" totalsRowDxfId="115">
      <calculatedColumnFormula>(D3-E3)/E3</calculatedColumnFormula>
      <totalsRowFormula>(D35-E35)/E35</totalsRowFormula>
    </tableColumn>
    <tableColumn id="7" xr3:uid="{85ADAC87-F7B3-41D5-B1EB-B46BCF896729}" name="Žiūrovų sk. _x000a_(ADM)" totalsRowFunction="sum" totalsRowDxfId="114"/>
    <tableColumn id="8" xr3:uid="{EBF61A6A-38BC-455B-89B8-FFAF01BAE679}" name="Seansų sk. _x000a_(Show count)" totalsRowDxfId="113"/>
    <tableColumn id="9" xr3:uid="{39C9EB8B-CA1C-4E59-9D61-C7A9FF20E371}" name="Lankomumo vid._x000a_(Average ADM)" totalsRowDxfId="112">
      <calculatedColumnFormula>G3/H3</calculatedColumnFormula>
    </tableColumn>
    <tableColumn id="10" xr3:uid="{4F9BCBDD-7FA2-4CBD-A9E4-D627773581C3}" name="Kopijų sk. _x000a_(DCO count)" totalsRowDxfId="111"/>
    <tableColumn id="11" xr3:uid="{B32487FE-9373-434C-88FE-FADDCCBAE1DD}" name="Rodymo savaitė_x000a_(Week on screen)" totalsRowDxfId="110"/>
    <tableColumn id="12" xr3:uid="{36192751-CC90-40FC-8B6B-B5CE60E12EB5}" name="Bendros pajamos _x000a_(Total GBO)" dataDxfId="109" totalsRowDxfId="108"/>
    <tableColumn id="13" xr3:uid="{24439172-F3C0-44F7-901E-A9B55FBCFD6F}" name="Bendras žiūrovų sk._x000a_(Total ADM)" dataDxfId="107" totalsRowDxfId="106"/>
    <tableColumn id="14" xr3:uid="{A31B1002-6360-4E4E-A7E3-9317D75C9078}" name="Premjeros data _x000a_(Release date)" dataDxfId="105" totalsRowDxfId="104"/>
    <tableColumn id="15" xr3:uid="{96466D7D-10BA-4CBA-9C97-8D2E1238795C}" name="Platintojas _x000a_(Distributor)" totalsRowLabel=" " totalsRowDxfId="103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21A9B9-AAE2-4F8F-A730-8C8DC86D130F}" name="Table1324" displayName="Table1324" ref="A2:O40" totalsRowCount="1" headerRowDxfId="102" dataDxfId="100" totalsRowDxfId="99" headerRowBorderDxfId="101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E5D725A7-76A8-4A92-A62A-E1E8E31469C8}" name="#" totalsRowLabel=" " totalsRowDxfId="98"/>
    <tableColumn id="2" xr3:uid="{CC2FB657-820A-4B30-811C-D4E685B19C85}" name="#_x000a_LW" totalsRowDxfId="97"/>
    <tableColumn id="3" xr3:uid="{C8BAEB5E-FF1C-405A-970A-63816C599B16}" name="Filmas _x000a_(Movie)" totalsRowLabel="Total (37)" totalsRowDxfId="96"/>
    <tableColumn id="4" xr3:uid="{201403F6-560F-4747-A9E5-B77F56C5FB40}" name="Pajamos _x000a_(GBO)" totalsRowFunction="sum" totalsRowDxfId="95"/>
    <tableColumn id="5" xr3:uid="{A61ECFD9-139A-43D6-804B-5DBEB1D4F80A}" name="Pajamos _x000a_praeita sav._x000a_(GBO LW)" totalsRowLabel="193 314 €" totalsRowDxfId="94"/>
    <tableColumn id="6" xr3:uid="{D49454FD-09BD-4290-976A-79502B4019D5}" name="Pakitimas_x000a_(Change)" totalsRowFunction="custom" totalsRowDxfId="93">
      <calculatedColumnFormula>(D3-E3)/E3</calculatedColumnFormula>
      <totalsRowFormula>(D40-E40)/E40</totalsRowFormula>
    </tableColumn>
    <tableColumn id="7" xr3:uid="{12184BDF-3AE7-4F5C-822C-5138466A7AB0}" name="Žiūrovų sk. _x000a_(ADM)" totalsRowFunction="sum" totalsRowDxfId="92"/>
    <tableColumn id="8" xr3:uid="{F2225E4C-2D77-454D-B9A6-951A1812886B}" name="Seansų sk. _x000a_(Show count)" totalsRowDxfId="91"/>
    <tableColumn id="9" xr3:uid="{B30D1294-17AA-4249-8243-56C5C42C81E2}" name="Lankomumo vid._x000a_(Average ADM)" totalsRowDxfId="90">
      <calculatedColumnFormula>G3/H3</calculatedColumnFormula>
    </tableColumn>
    <tableColumn id="10" xr3:uid="{87C4CAE7-957E-42D4-8FC2-1529134630AF}" name="Kopijų sk. _x000a_(DCO count)" totalsRowDxfId="89"/>
    <tableColumn id="11" xr3:uid="{ADCAD8A9-C145-4F6E-B173-9E2833733A94}" name="Rodymo savaitė_x000a_(Week on screen)" totalsRowDxfId="88"/>
    <tableColumn id="12" xr3:uid="{51ED543B-6D2C-4D72-9F9A-39F61941B69F}" name="Bendros pajamos _x000a_(Total GBO)" totalsRowDxfId="87"/>
    <tableColumn id="13" xr3:uid="{8B520B9A-9B14-4B9E-BF1B-0731E83F5993}" name="Bendras žiūrovų sk._x000a_(Total ADM)" totalsRowDxfId="86"/>
    <tableColumn id="14" xr3:uid="{969B490A-D0F0-480F-A74D-C903E9A58991}" name="Premjeros data _x000a_(Release date)" totalsRowDxfId="85"/>
    <tableColumn id="15" xr3:uid="{778DF432-71DD-441A-AA66-A270ED7EF81A}" name="Platintojas _x000a_(Distributor)" totalsRowLabel=" " totalsRowDxfId="84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5213E-C2BD-4820-B4D6-431339BCE626}" name="Table132" displayName="Table132" ref="A2:O41" totalsRowCount="1" headerRowDxfId="83" dataDxfId="81" totalsRowDxfId="80" headerRowBorderDxfId="82">
  <autoFilter ref="A2:O40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604CAFC1-11D8-493C-9B83-DC5F180A4318}" name="#" totalsRowDxfId="79"/>
    <tableColumn id="2" xr3:uid="{4E2815D1-45B8-4EDE-8E85-528BE7A9721B}" name="#_x000a_LW" totalsRowDxfId="78"/>
    <tableColumn id="3" xr3:uid="{6EE8540D-1A25-4492-BCBC-ECD8DD1828DF}" name="Filmas _x000a_(Movie)" totalsRowLabel="Total (38)" totalsRowDxfId="77"/>
    <tableColumn id="4" xr3:uid="{30AFA88F-C41F-46E7-8D06-D0E2A251ECE8}" name="Pajamos _x000a_(GBO)" totalsRowFunction="sum" totalsRowDxfId="76"/>
    <tableColumn id="5" xr3:uid="{8FAFD5C3-611B-4205-96D7-30077521B008}" name="Pajamos _x000a_praeita sav._x000a_(GBO LW)" totalsRowLabel="173 340 €" totalsRowDxfId="75"/>
    <tableColumn id="6" xr3:uid="{B575CD48-4B54-4A59-97FA-E23C22B72C84}" name="Pakitimas_x000a_(Change)" totalsRowFunction="custom" totalsRowDxfId="74">
      <calculatedColumnFormula>(D3-E3)/E3</calculatedColumnFormula>
      <totalsRowFormula>(D41-E41)/E41</totalsRowFormula>
    </tableColumn>
    <tableColumn id="7" xr3:uid="{0F11965D-3F37-41F4-BF98-0AFA34AB8E40}" name="Žiūrovų sk. _x000a_(ADM)" totalsRowFunction="sum" totalsRowDxfId="73"/>
    <tableColumn id="8" xr3:uid="{C8756683-40B7-4A4A-97DF-AF7ABCE22F36}" name="Seansų sk. _x000a_(Show count)" totalsRowDxfId="72"/>
    <tableColumn id="9" xr3:uid="{2474B435-F7C3-4EDA-B489-6A221658E6F4}" name="Lankomumo vid._x000a_(Average ADM)" totalsRowDxfId="71">
      <calculatedColumnFormula>G3/H3</calculatedColumnFormula>
    </tableColumn>
    <tableColumn id="10" xr3:uid="{EF007B1E-5AC8-4A4E-BD04-BA8F4B2F0B8B}" name="Kopijų sk. _x000a_(DCO count)" totalsRowDxfId="70"/>
    <tableColumn id="11" xr3:uid="{5F47B051-482C-46D3-94D7-247512A63AEF}" name="Rodymo savaitė_x000a_(Week on screen)" totalsRowDxfId="69"/>
    <tableColumn id="12" xr3:uid="{B526E584-CE36-4C60-A0CB-FD1163898F6A}" name="Bendros pajamos _x000a_(Total GBO)" totalsRowDxfId="68"/>
    <tableColumn id="13" xr3:uid="{30A981C5-C19F-43C6-88A5-6175983C3328}" name="Bendras žiūrovų sk._x000a_(Total ADM)" totalsRowDxfId="67"/>
    <tableColumn id="14" xr3:uid="{641296EE-9989-44CA-BE2F-85B8374BA535}" name="Premjeros data _x000a_(Release date)" totalsRowDxfId="66"/>
    <tableColumn id="15" xr3:uid="{B23C3732-6DF0-45B5-85F8-46D8F829A2C7}" name="Platintojas _x000a_(Distributor)" totalsRowLabel=" " totalsRowDxfId="6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1673-890C-4AD0-97C9-B5F2733AF060}">
  <sheetPr>
    <pageSetUpPr fitToPage="1"/>
  </sheetPr>
  <dimension ref="A1:XFC71"/>
  <sheetViews>
    <sheetView tabSelected="1" zoomScale="60" zoomScaleNormal="60" workbookViewId="0">
      <selection activeCell="B18" sqref="B18"/>
    </sheetView>
  </sheetViews>
  <sheetFormatPr defaultColWidth="18.28515625" defaultRowHeight="0" customHeight="1" zeroHeight="1" x14ac:dyDescent="0.15"/>
  <cols>
    <col min="1" max="1" width="4.7109375" style="1" customWidth="1"/>
    <col min="2" max="2" width="4.7109375" style="66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41" t="s">
        <v>154</v>
      </c>
      <c r="D3" s="33">
        <v>28325.52</v>
      </c>
      <c r="E3" s="33">
        <v>72860.259999999995</v>
      </c>
      <c r="F3" s="90">
        <f>(D3-E3)/E3</f>
        <v>-0.61123498598550152</v>
      </c>
      <c r="G3" s="35">
        <v>5213</v>
      </c>
      <c r="H3" s="35">
        <v>213</v>
      </c>
      <c r="I3" s="36">
        <f>G3/H3</f>
        <v>24.474178403755868</v>
      </c>
      <c r="J3" s="36">
        <v>28</v>
      </c>
      <c r="K3" s="36">
        <v>2</v>
      </c>
      <c r="L3" s="33">
        <v>150626.39000000001</v>
      </c>
      <c r="M3" s="35">
        <v>29986</v>
      </c>
      <c r="N3" s="37">
        <v>45093</v>
      </c>
      <c r="O3" s="59" t="s">
        <v>49</v>
      </c>
    </row>
    <row r="4" spans="1:18" s="95" customFormat="1" ht="24.6" customHeight="1" x14ac:dyDescent="0.2">
      <c r="A4" s="31">
        <v>2</v>
      </c>
      <c r="B4" s="36" t="s">
        <v>15</v>
      </c>
      <c r="C4" s="41" t="s">
        <v>165</v>
      </c>
      <c r="D4" s="33">
        <v>18434.89</v>
      </c>
      <c r="E4" s="34" t="s">
        <v>17</v>
      </c>
      <c r="F4" s="34" t="s">
        <v>17</v>
      </c>
      <c r="G4" s="35">
        <v>2365</v>
      </c>
      <c r="H4" s="36">
        <v>89</v>
      </c>
      <c r="I4" s="36">
        <f>G4/H4</f>
        <v>26.573033707865168</v>
      </c>
      <c r="J4" s="36">
        <v>15</v>
      </c>
      <c r="K4" s="36">
        <v>1</v>
      </c>
      <c r="L4" s="33">
        <v>28127.46</v>
      </c>
      <c r="M4" s="33">
        <v>3453</v>
      </c>
      <c r="N4" s="37">
        <v>45100</v>
      </c>
      <c r="O4" s="59" t="s">
        <v>23</v>
      </c>
    </row>
    <row r="5" spans="1:18" s="95" customFormat="1" ht="24.95" customHeight="1" x14ac:dyDescent="0.2">
      <c r="A5" s="31">
        <v>3</v>
      </c>
      <c r="B5" s="87">
        <v>2</v>
      </c>
      <c r="C5" s="88" t="s">
        <v>133</v>
      </c>
      <c r="D5" s="89">
        <v>14375.63</v>
      </c>
      <c r="E5" s="89">
        <v>33168.32</v>
      </c>
      <c r="F5" s="90">
        <f>(D5-E5)/E5</f>
        <v>-0.56658552498287529</v>
      </c>
      <c r="G5" s="91">
        <v>2227</v>
      </c>
      <c r="H5" s="92">
        <v>92</v>
      </c>
      <c r="I5" s="92">
        <f>G5/H5</f>
        <v>24.206521739130434</v>
      </c>
      <c r="J5" s="91">
        <v>14</v>
      </c>
      <c r="K5" s="92">
        <v>4</v>
      </c>
      <c r="L5" s="89">
        <v>244676.64</v>
      </c>
      <c r="M5" s="91">
        <v>40715</v>
      </c>
      <c r="N5" s="93">
        <v>45079</v>
      </c>
      <c r="O5" s="94" t="s">
        <v>23</v>
      </c>
      <c r="R5" s="87"/>
    </row>
    <row r="6" spans="1:18" s="95" customFormat="1" ht="24.95" customHeight="1" x14ac:dyDescent="0.2">
      <c r="A6" s="31">
        <v>4</v>
      </c>
      <c r="B6" s="87">
        <v>3</v>
      </c>
      <c r="C6" s="88" t="s">
        <v>144</v>
      </c>
      <c r="D6" s="89">
        <v>10345.24</v>
      </c>
      <c r="E6" s="89">
        <v>23929.77</v>
      </c>
      <c r="F6" s="90">
        <f>(D6-E6)/E6</f>
        <v>-0.56768326649190526</v>
      </c>
      <c r="G6" s="91">
        <v>1531</v>
      </c>
      <c r="H6" s="92">
        <v>83</v>
      </c>
      <c r="I6" s="92">
        <f>G6/H6</f>
        <v>18.445783132530121</v>
      </c>
      <c r="J6" s="91">
        <v>16</v>
      </c>
      <c r="K6" s="92">
        <v>3</v>
      </c>
      <c r="L6" s="89">
        <v>118828.17</v>
      </c>
      <c r="M6" s="91">
        <v>17824</v>
      </c>
      <c r="N6" s="93">
        <v>45086</v>
      </c>
      <c r="O6" s="94" t="s">
        <v>159</v>
      </c>
      <c r="R6" s="87"/>
    </row>
    <row r="7" spans="1:18" s="95" customFormat="1" ht="24.95" customHeight="1" x14ac:dyDescent="0.2">
      <c r="A7" s="31">
        <v>5</v>
      </c>
      <c r="B7" s="87">
        <v>4</v>
      </c>
      <c r="C7" s="88" t="s">
        <v>150</v>
      </c>
      <c r="D7" s="89">
        <v>5504.92</v>
      </c>
      <c r="E7" s="89">
        <v>22411.89</v>
      </c>
      <c r="F7" s="90">
        <f>(D7-E7)/E7</f>
        <v>-0.75437502147297719</v>
      </c>
      <c r="G7" s="91">
        <v>846</v>
      </c>
      <c r="H7" s="92">
        <v>80</v>
      </c>
      <c r="I7" s="92">
        <f>G7/H7</f>
        <v>10.574999999999999</v>
      </c>
      <c r="J7" s="91">
        <v>12</v>
      </c>
      <c r="K7" s="92">
        <v>2</v>
      </c>
      <c r="L7" s="89">
        <v>46897.99</v>
      </c>
      <c r="M7" s="91">
        <v>7168</v>
      </c>
      <c r="N7" s="93">
        <v>45093</v>
      </c>
      <c r="O7" s="94" t="s">
        <v>21</v>
      </c>
      <c r="R7" s="87"/>
    </row>
    <row r="8" spans="1:18" s="95" customFormat="1" ht="24.95" customHeight="1" x14ac:dyDescent="0.2">
      <c r="A8" s="31">
        <v>6</v>
      </c>
      <c r="B8" s="87">
        <v>6</v>
      </c>
      <c r="C8" s="88" t="s">
        <v>136</v>
      </c>
      <c r="D8" s="89">
        <v>4926.7700000000004</v>
      </c>
      <c r="E8" s="89">
        <v>8923.57</v>
      </c>
      <c r="F8" s="90">
        <f>(D8-E8)/E8</f>
        <v>-0.44789249145801507</v>
      </c>
      <c r="G8" s="91">
        <v>701</v>
      </c>
      <c r="H8" s="92">
        <v>26</v>
      </c>
      <c r="I8" s="92">
        <f>G8/H8</f>
        <v>26.96153846153846</v>
      </c>
      <c r="J8" s="91">
        <v>7</v>
      </c>
      <c r="K8" s="92">
        <v>4</v>
      </c>
      <c r="L8" s="89">
        <v>57247.19</v>
      </c>
      <c r="M8" s="91">
        <v>9081</v>
      </c>
      <c r="N8" s="93">
        <v>45079</v>
      </c>
      <c r="O8" s="94" t="s">
        <v>49</v>
      </c>
      <c r="R8" s="87"/>
    </row>
    <row r="9" spans="1:18" s="95" customFormat="1" ht="24.95" customHeight="1" x14ac:dyDescent="0.2">
      <c r="A9" s="31">
        <v>7</v>
      </c>
      <c r="B9" s="87">
        <v>5</v>
      </c>
      <c r="C9" s="88" t="s">
        <v>114</v>
      </c>
      <c r="D9" s="89">
        <v>3960.01</v>
      </c>
      <c r="E9" s="89">
        <v>13876.22</v>
      </c>
      <c r="F9" s="90">
        <f>(D9-E9)/E9</f>
        <v>-0.71461896683678983</v>
      </c>
      <c r="G9" s="91">
        <v>580</v>
      </c>
      <c r="H9" s="92">
        <v>30</v>
      </c>
      <c r="I9" s="92">
        <f>G9/H9</f>
        <v>19.333333333333332</v>
      </c>
      <c r="J9" s="91">
        <v>7</v>
      </c>
      <c r="K9" s="92">
        <v>6</v>
      </c>
      <c r="L9" s="89">
        <v>333684.05</v>
      </c>
      <c r="M9" s="91">
        <v>46296</v>
      </c>
      <c r="N9" s="93">
        <v>45065</v>
      </c>
      <c r="O9" s="94" t="s">
        <v>160</v>
      </c>
      <c r="R9" s="87"/>
    </row>
    <row r="10" spans="1:18" s="95" customFormat="1" ht="24.95" customHeight="1" x14ac:dyDescent="0.2">
      <c r="A10" s="31">
        <v>8</v>
      </c>
      <c r="B10" s="87">
        <v>8</v>
      </c>
      <c r="C10" s="88" t="s">
        <v>145</v>
      </c>
      <c r="D10" s="89">
        <v>3355.03</v>
      </c>
      <c r="E10" s="89">
        <v>7435.73</v>
      </c>
      <c r="F10" s="90">
        <f>(D10-E10)/E10</f>
        <v>-0.54879615047883656</v>
      </c>
      <c r="G10" s="91">
        <v>493</v>
      </c>
      <c r="H10" s="92">
        <v>29</v>
      </c>
      <c r="I10" s="92">
        <f>G10/H10</f>
        <v>17</v>
      </c>
      <c r="J10" s="91">
        <v>8</v>
      </c>
      <c r="K10" s="92">
        <v>3</v>
      </c>
      <c r="L10" s="89">
        <v>37789.03</v>
      </c>
      <c r="M10" s="91">
        <v>6105</v>
      </c>
      <c r="N10" s="93">
        <v>45086</v>
      </c>
      <c r="O10" s="94" t="s">
        <v>160</v>
      </c>
      <c r="R10" s="87"/>
    </row>
    <row r="11" spans="1:18" s="95" customFormat="1" ht="24.95" customHeight="1" x14ac:dyDescent="0.2">
      <c r="A11" s="31">
        <v>9</v>
      </c>
      <c r="B11" s="87">
        <v>10</v>
      </c>
      <c r="C11" s="88" t="s">
        <v>85</v>
      </c>
      <c r="D11" s="89">
        <v>3004.12</v>
      </c>
      <c r="E11" s="89">
        <v>5345.22</v>
      </c>
      <c r="F11" s="90">
        <f>(D11-E11)/E11</f>
        <v>-0.43798010184800629</v>
      </c>
      <c r="G11" s="91">
        <v>417</v>
      </c>
      <c r="H11" s="92">
        <v>19</v>
      </c>
      <c r="I11" s="92">
        <f>G11/H11</f>
        <v>21.94736842105263</v>
      </c>
      <c r="J11" s="91">
        <v>5</v>
      </c>
      <c r="K11" s="92">
        <v>8</v>
      </c>
      <c r="L11" s="89">
        <v>275395.62</v>
      </c>
      <c r="M11" s="91">
        <v>38865</v>
      </c>
      <c r="N11" s="93">
        <v>45051</v>
      </c>
      <c r="O11" s="94" t="s">
        <v>49</v>
      </c>
      <c r="R11" s="87"/>
    </row>
    <row r="12" spans="1:18" s="95" customFormat="1" ht="24.6" customHeight="1" x14ac:dyDescent="0.2">
      <c r="A12" s="31">
        <v>10</v>
      </c>
      <c r="B12" s="87">
        <v>7</v>
      </c>
      <c r="C12" s="99" t="s">
        <v>19</v>
      </c>
      <c r="D12" s="89">
        <v>2451.52</v>
      </c>
      <c r="E12" s="89">
        <v>7590</v>
      </c>
      <c r="F12" s="90">
        <f>(D12-E12)/E12</f>
        <v>-0.67700658761528321</v>
      </c>
      <c r="G12" s="91">
        <v>450</v>
      </c>
      <c r="H12" s="92">
        <v>33</v>
      </c>
      <c r="I12" s="92">
        <f>G12/H12</f>
        <v>13.636363636363637</v>
      </c>
      <c r="J12" s="91">
        <v>8</v>
      </c>
      <c r="K12" s="92">
        <v>12</v>
      </c>
      <c r="L12" s="89">
        <v>573159.51</v>
      </c>
      <c r="M12" s="91">
        <v>105129</v>
      </c>
      <c r="N12" s="93">
        <v>45023</v>
      </c>
      <c r="O12" s="94" t="s">
        <v>160</v>
      </c>
      <c r="R12" s="87"/>
    </row>
    <row r="13" spans="1:18" s="95" customFormat="1" ht="24.95" customHeight="1" x14ac:dyDescent="0.2">
      <c r="A13" s="31">
        <v>11</v>
      </c>
      <c r="B13" s="87">
        <v>9</v>
      </c>
      <c r="C13" s="99" t="s">
        <v>126</v>
      </c>
      <c r="D13" s="89">
        <v>2432.31</v>
      </c>
      <c r="E13" s="89">
        <v>7435.66</v>
      </c>
      <c r="F13" s="90">
        <f>(D13-E13)/E13</f>
        <v>-0.67288579628439171</v>
      </c>
      <c r="G13" s="91">
        <v>416</v>
      </c>
      <c r="H13" s="92">
        <v>24</v>
      </c>
      <c r="I13" s="92">
        <f>G13/H13</f>
        <v>17.333333333333332</v>
      </c>
      <c r="J13" s="91">
        <v>7</v>
      </c>
      <c r="K13" s="92">
        <v>5</v>
      </c>
      <c r="L13" s="89">
        <v>78359.320000000007</v>
      </c>
      <c r="M13" s="91">
        <v>14803</v>
      </c>
      <c r="N13" s="93">
        <v>45072</v>
      </c>
      <c r="O13" s="94" t="s">
        <v>49</v>
      </c>
      <c r="R13" s="87"/>
    </row>
    <row r="14" spans="1:18" s="39" customFormat="1" ht="24.95" customHeight="1" x14ac:dyDescent="0.2">
      <c r="A14" s="31">
        <v>12</v>
      </c>
      <c r="B14" s="34" t="s">
        <v>17</v>
      </c>
      <c r="C14" s="41" t="s">
        <v>131</v>
      </c>
      <c r="D14" s="33">
        <v>857.91</v>
      </c>
      <c r="E14" s="34" t="s">
        <v>17</v>
      </c>
      <c r="F14" s="34" t="s">
        <v>17</v>
      </c>
      <c r="G14" s="35">
        <v>289</v>
      </c>
      <c r="H14" s="36">
        <v>8</v>
      </c>
      <c r="I14" s="36">
        <f>G14/H14</f>
        <v>36.125</v>
      </c>
      <c r="J14" s="36">
        <v>4</v>
      </c>
      <c r="K14" s="36" t="s">
        <v>17</v>
      </c>
      <c r="L14" s="33">
        <v>168363.03</v>
      </c>
      <c r="M14" s="35">
        <v>34529</v>
      </c>
      <c r="N14" s="37">
        <v>44925</v>
      </c>
      <c r="O14" s="59" t="s">
        <v>33</v>
      </c>
      <c r="R14" s="31"/>
    </row>
    <row r="15" spans="1:18" s="95" customFormat="1" ht="24.6" customHeight="1" x14ac:dyDescent="0.2">
      <c r="A15" s="31">
        <v>13</v>
      </c>
      <c r="B15" s="87">
        <v>12</v>
      </c>
      <c r="C15" s="99" t="s">
        <v>16</v>
      </c>
      <c r="D15" s="89">
        <v>637.95000000000005</v>
      </c>
      <c r="E15" s="89">
        <v>1051.3699999999999</v>
      </c>
      <c r="F15" s="90">
        <f>(D15-E15)/E15</f>
        <v>-0.39322027449898694</v>
      </c>
      <c r="G15" s="91">
        <v>127</v>
      </c>
      <c r="H15" s="92">
        <v>15</v>
      </c>
      <c r="I15" s="92">
        <f>G15/H15</f>
        <v>8.4666666666666668</v>
      </c>
      <c r="J15" s="91">
        <v>5</v>
      </c>
      <c r="K15" s="92">
        <v>10</v>
      </c>
      <c r="L15" s="89">
        <v>245571.05000000002</v>
      </c>
      <c r="M15" s="91">
        <v>48904</v>
      </c>
      <c r="N15" s="93">
        <v>45037</v>
      </c>
      <c r="O15" s="94" t="s">
        <v>18</v>
      </c>
      <c r="R15" s="87"/>
    </row>
    <row r="16" spans="1:18" s="95" customFormat="1" ht="24.95" customHeight="1" x14ac:dyDescent="0.2">
      <c r="A16" s="31">
        <v>14</v>
      </c>
      <c r="B16" s="87">
        <v>11</v>
      </c>
      <c r="C16" s="88" t="s">
        <v>151</v>
      </c>
      <c r="D16" s="89">
        <v>495.18</v>
      </c>
      <c r="E16" s="89">
        <v>4187.25</v>
      </c>
      <c r="F16" s="90">
        <f>(D16-E16)/E16</f>
        <v>-0.8817409994626545</v>
      </c>
      <c r="G16" s="91">
        <v>73</v>
      </c>
      <c r="H16" s="92">
        <v>15</v>
      </c>
      <c r="I16" s="92">
        <f>G16/H16</f>
        <v>4.8666666666666663</v>
      </c>
      <c r="J16" s="91">
        <v>9</v>
      </c>
      <c r="K16" s="92">
        <v>2</v>
      </c>
      <c r="L16" s="89">
        <v>8478.98</v>
      </c>
      <c r="M16" s="91">
        <v>1550</v>
      </c>
      <c r="N16" s="93">
        <v>45093</v>
      </c>
      <c r="O16" s="94" t="s">
        <v>25</v>
      </c>
      <c r="R16" s="87"/>
    </row>
    <row r="17" spans="1:15" s="98" customFormat="1" ht="24.6" customHeight="1" x14ac:dyDescent="0.15">
      <c r="A17" s="31">
        <v>15</v>
      </c>
      <c r="B17" s="87">
        <v>17</v>
      </c>
      <c r="C17" s="99" t="s">
        <v>42</v>
      </c>
      <c r="D17" s="89">
        <v>345.5</v>
      </c>
      <c r="E17" s="89">
        <v>331.5</v>
      </c>
      <c r="F17" s="90">
        <f>(D17-E17)/E17</f>
        <v>4.2232277526395176E-2</v>
      </c>
      <c r="G17" s="91">
        <v>56</v>
      </c>
      <c r="H17" s="92">
        <v>6</v>
      </c>
      <c r="I17" s="92">
        <f>G17/H17</f>
        <v>9.3333333333333339</v>
      </c>
      <c r="J17" s="91">
        <v>1</v>
      </c>
      <c r="K17" s="92">
        <v>17</v>
      </c>
      <c r="L17" s="89">
        <v>236425.83000000005</v>
      </c>
      <c r="M17" s="91">
        <v>37029</v>
      </c>
      <c r="N17" s="93">
        <v>44988</v>
      </c>
      <c r="O17" s="94" t="s">
        <v>43</v>
      </c>
    </row>
    <row r="18" spans="1:15" s="43" customFormat="1" ht="24.6" customHeight="1" x14ac:dyDescent="0.15">
      <c r="A18" s="31">
        <v>16</v>
      </c>
      <c r="B18" s="34" t="s">
        <v>17</v>
      </c>
      <c r="C18" s="88" t="s">
        <v>167</v>
      </c>
      <c r="D18" s="89">
        <v>328.18</v>
      </c>
      <c r="E18" s="90" t="s">
        <v>17</v>
      </c>
      <c r="F18" s="90" t="s">
        <v>17</v>
      </c>
      <c r="G18" s="91">
        <v>48</v>
      </c>
      <c r="H18" s="92">
        <v>5</v>
      </c>
      <c r="I18" s="92">
        <f>G18/H18</f>
        <v>9.6</v>
      </c>
      <c r="J18" s="92">
        <v>1</v>
      </c>
      <c r="K18" s="92" t="s">
        <v>17</v>
      </c>
      <c r="L18" s="89">
        <v>2676178.4700000002</v>
      </c>
      <c r="M18" s="91">
        <v>354292</v>
      </c>
      <c r="N18" s="93">
        <v>44911</v>
      </c>
      <c r="O18" s="94" t="s">
        <v>49</v>
      </c>
    </row>
    <row r="19" spans="1:15" s="98" customFormat="1" ht="24.6" customHeight="1" x14ac:dyDescent="0.15">
      <c r="A19" s="31">
        <v>17</v>
      </c>
      <c r="B19" s="87">
        <v>14</v>
      </c>
      <c r="C19" s="88" t="s">
        <v>62</v>
      </c>
      <c r="D19" s="96">
        <v>294.87</v>
      </c>
      <c r="E19" s="96">
        <v>395.88</v>
      </c>
      <c r="F19" s="90">
        <f>(D19-E19)/E19</f>
        <v>-0.255153076689906</v>
      </c>
      <c r="G19" s="97">
        <v>67</v>
      </c>
      <c r="H19" s="92">
        <v>7</v>
      </c>
      <c r="I19" s="92">
        <f>G19/H19</f>
        <v>9.5714285714285712</v>
      </c>
      <c r="J19" s="91">
        <v>3</v>
      </c>
      <c r="K19" s="92">
        <v>9</v>
      </c>
      <c r="L19" s="96">
        <v>43139.039999999994</v>
      </c>
      <c r="M19" s="97">
        <v>8693</v>
      </c>
      <c r="N19" s="93">
        <v>45044</v>
      </c>
      <c r="O19" s="94" t="s">
        <v>33</v>
      </c>
    </row>
    <row r="20" spans="1:15" s="98" customFormat="1" ht="24.6" customHeight="1" x14ac:dyDescent="0.15">
      <c r="A20" s="31">
        <v>18</v>
      </c>
      <c r="B20" s="34" t="s">
        <v>17</v>
      </c>
      <c r="C20" s="41" t="s">
        <v>54</v>
      </c>
      <c r="D20" s="33">
        <v>260.5</v>
      </c>
      <c r="E20" s="34" t="s">
        <v>17</v>
      </c>
      <c r="F20" s="34" t="s">
        <v>17</v>
      </c>
      <c r="G20" s="35">
        <v>118</v>
      </c>
      <c r="H20" s="36">
        <v>6</v>
      </c>
      <c r="I20" s="36">
        <f>G20/H20</f>
        <v>19.666666666666668</v>
      </c>
      <c r="J20" s="36">
        <v>2</v>
      </c>
      <c r="K20" s="36" t="s">
        <v>17</v>
      </c>
      <c r="L20" s="33">
        <v>71882.03</v>
      </c>
      <c r="M20" s="35">
        <v>14954</v>
      </c>
      <c r="N20" s="37">
        <v>44981</v>
      </c>
      <c r="O20" s="59" t="s">
        <v>33</v>
      </c>
    </row>
    <row r="21" spans="1:15" s="98" customFormat="1" ht="24.6" customHeight="1" x14ac:dyDescent="0.15">
      <c r="A21" s="31">
        <v>19</v>
      </c>
      <c r="B21" s="87">
        <v>28</v>
      </c>
      <c r="C21" s="88" t="s">
        <v>146</v>
      </c>
      <c r="D21" s="89">
        <v>209.62</v>
      </c>
      <c r="E21" s="89">
        <v>110.16</v>
      </c>
      <c r="F21" s="90">
        <f>(D21-E21)/E21</f>
        <v>0.90286855482933925</v>
      </c>
      <c r="G21" s="91">
        <v>42</v>
      </c>
      <c r="H21" s="92">
        <v>2</v>
      </c>
      <c r="I21" s="92">
        <f>G21/H21</f>
        <v>21</v>
      </c>
      <c r="J21" s="91">
        <v>1</v>
      </c>
      <c r="K21" s="92" t="s">
        <v>17</v>
      </c>
      <c r="L21" s="89">
        <v>185964.82</v>
      </c>
      <c r="M21" s="91">
        <v>37020</v>
      </c>
      <c r="N21" s="93">
        <v>44568</v>
      </c>
      <c r="O21" s="94" t="s">
        <v>159</v>
      </c>
    </row>
    <row r="22" spans="1:15" s="98" customFormat="1" ht="24.6" customHeight="1" x14ac:dyDescent="0.15">
      <c r="A22" s="31">
        <v>20</v>
      </c>
      <c r="B22" s="87">
        <v>18</v>
      </c>
      <c r="C22" s="88" t="s">
        <v>115</v>
      </c>
      <c r="D22" s="89">
        <v>203</v>
      </c>
      <c r="E22" s="89">
        <v>329.7</v>
      </c>
      <c r="F22" s="90">
        <f>(D22-E22)/E22</f>
        <v>-0.38428874734607216</v>
      </c>
      <c r="G22" s="91">
        <v>36</v>
      </c>
      <c r="H22" s="92">
        <v>4</v>
      </c>
      <c r="I22" s="92">
        <f>G22/H22</f>
        <v>9</v>
      </c>
      <c r="J22" s="91">
        <v>2</v>
      </c>
      <c r="K22" s="92">
        <v>6</v>
      </c>
      <c r="L22" s="89">
        <v>7427.3</v>
      </c>
      <c r="M22" s="91">
        <v>1308</v>
      </c>
      <c r="N22" s="93">
        <v>45065</v>
      </c>
      <c r="O22" s="94" t="s">
        <v>49</v>
      </c>
    </row>
    <row r="23" spans="1:15" s="98" customFormat="1" ht="24.6" customHeight="1" x14ac:dyDescent="0.15">
      <c r="A23" s="31">
        <v>21</v>
      </c>
      <c r="B23" s="34" t="s">
        <v>17</v>
      </c>
      <c r="C23" s="88" t="s">
        <v>168</v>
      </c>
      <c r="D23" s="89">
        <v>191.42</v>
      </c>
      <c r="E23" s="90" t="s">
        <v>17</v>
      </c>
      <c r="F23" s="90" t="s">
        <v>17</v>
      </c>
      <c r="G23" s="91">
        <v>55</v>
      </c>
      <c r="H23" s="92">
        <v>1</v>
      </c>
      <c r="I23" s="92">
        <f>G23/H23</f>
        <v>55</v>
      </c>
      <c r="J23" s="92">
        <v>1</v>
      </c>
      <c r="K23" s="92" t="s">
        <v>17</v>
      </c>
      <c r="L23" s="89">
        <v>235665.92000000001</v>
      </c>
      <c r="M23" s="91">
        <v>51014</v>
      </c>
      <c r="N23" s="93">
        <v>44400</v>
      </c>
      <c r="O23" s="94" t="s">
        <v>49</v>
      </c>
    </row>
    <row r="24" spans="1:15" s="98" customFormat="1" ht="24.6" customHeight="1" x14ac:dyDescent="0.15">
      <c r="A24" s="31">
        <v>22</v>
      </c>
      <c r="B24" s="87">
        <v>13</v>
      </c>
      <c r="C24" s="88" t="s">
        <v>118</v>
      </c>
      <c r="D24" s="89">
        <v>138.69999999999999</v>
      </c>
      <c r="E24" s="89">
        <v>432.05</v>
      </c>
      <c r="F24" s="90">
        <f>(D24-E24)/E24</f>
        <v>-0.67897234116421712</v>
      </c>
      <c r="G24" s="91">
        <v>30</v>
      </c>
      <c r="H24" s="92">
        <v>2</v>
      </c>
      <c r="I24" s="92">
        <f>G24/H24</f>
        <v>15</v>
      </c>
      <c r="J24" s="91">
        <v>2</v>
      </c>
      <c r="K24" s="92">
        <v>5</v>
      </c>
      <c r="L24" s="89">
        <v>7180.35</v>
      </c>
      <c r="M24" s="91">
        <v>1737</v>
      </c>
      <c r="N24" s="93">
        <v>45072</v>
      </c>
      <c r="O24" s="94" t="s">
        <v>30</v>
      </c>
    </row>
    <row r="25" spans="1:15" s="98" customFormat="1" ht="24.6" customHeight="1" x14ac:dyDescent="0.15">
      <c r="A25" s="31">
        <v>23</v>
      </c>
      <c r="B25" s="34" t="s">
        <v>17</v>
      </c>
      <c r="C25" s="41" t="s">
        <v>164</v>
      </c>
      <c r="D25" s="33">
        <v>108</v>
      </c>
      <c r="E25" s="34" t="s">
        <v>17</v>
      </c>
      <c r="F25" s="34" t="s">
        <v>17</v>
      </c>
      <c r="G25" s="35">
        <v>41</v>
      </c>
      <c r="H25" s="34" t="s">
        <v>17</v>
      </c>
      <c r="I25" s="34" t="s">
        <v>17</v>
      </c>
      <c r="J25" s="36">
        <v>2</v>
      </c>
      <c r="K25" s="36" t="s">
        <v>17</v>
      </c>
      <c r="L25" s="33">
        <v>44321</v>
      </c>
      <c r="M25" s="35">
        <v>9695</v>
      </c>
      <c r="N25" s="37">
        <v>44694</v>
      </c>
      <c r="O25" s="59" t="s">
        <v>28</v>
      </c>
    </row>
    <row r="26" spans="1:15" s="98" customFormat="1" ht="24.6" customHeight="1" x14ac:dyDescent="0.15">
      <c r="A26" s="31">
        <v>24</v>
      </c>
      <c r="B26" s="36">
        <v>20</v>
      </c>
      <c r="C26" s="41" t="s">
        <v>130</v>
      </c>
      <c r="D26" s="33">
        <v>106.9</v>
      </c>
      <c r="E26" s="33">
        <v>266.5</v>
      </c>
      <c r="F26" s="34">
        <f>(D26-E26)/E26</f>
        <v>-0.59887429643527201</v>
      </c>
      <c r="G26" s="35">
        <v>20</v>
      </c>
      <c r="H26" s="36">
        <v>4</v>
      </c>
      <c r="I26" s="36">
        <f>G26/H26</f>
        <v>5</v>
      </c>
      <c r="J26" s="36">
        <v>2</v>
      </c>
      <c r="K26" s="36">
        <v>4</v>
      </c>
      <c r="L26" s="33">
        <v>7464.7199999999993</v>
      </c>
      <c r="M26" s="35">
        <v>1158</v>
      </c>
      <c r="N26" s="37">
        <v>45078</v>
      </c>
      <c r="O26" s="59" t="s">
        <v>33</v>
      </c>
    </row>
    <row r="27" spans="1:15" s="43" customFormat="1" ht="24.6" customHeight="1" x14ac:dyDescent="0.15">
      <c r="A27" s="31">
        <v>25</v>
      </c>
      <c r="B27" s="87">
        <v>39</v>
      </c>
      <c r="C27" s="88" t="s">
        <v>78</v>
      </c>
      <c r="D27" s="89">
        <v>97</v>
      </c>
      <c r="E27" s="89">
        <v>14.8</v>
      </c>
      <c r="F27" s="90">
        <f>(D27-E27)/E27</f>
        <v>5.5540540540540544</v>
      </c>
      <c r="G27" s="91">
        <v>17</v>
      </c>
      <c r="H27" s="92">
        <v>1</v>
      </c>
      <c r="I27" s="92">
        <f>G27/H27</f>
        <v>17</v>
      </c>
      <c r="J27" s="92">
        <v>1</v>
      </c>
      <c r="K27" s="36" t="s">
        <v>17</v>
      </c>
      <c r="L27" s="89">
        <v>9756</v>
      </c>
      <c r="M27" s="91">
        <v>1772</v>
      </c>
      <c r="N27" s="93">
        <v>45012</v>
      </c>
      <c r="O27" s="94" t="s">
        <v>73</v>
      </c>
    </row>
    <row r="28" spans="1:15" s="43" customFormat="1" ht="24.6" customHeight="1" x14ac:dyDescent="0.15">
      <c r="A28" s="31">
        <v>26</v>
      </c>
      <c r="B28" s="87">
        <v>38</v>
      </c>
      <c r="C28" s="88" t="s">
        <v>112</v>
      </c>
      <c r="D28" s="89">
        <v>88</v>
      </c>
      <c r="E28" s="89">
        <v>16</v>
      </c>
      <c r="F28" s="90">
        <f>(D28-E28)/E28</f>
        <v>4.5</v>
      </c>
      <c r="G28" s="91">
        <v>17</v>
      </c>
      <c r="H28" s="92">
        <v>1</v>
      </c>
      <c r="I28" s="92">
        <f>G28/H28</f>
        <v>17</v>
      </c>
      <c r="J28" s="92">
        <v>1</v>
      </c>
      <c r="K28" s="92">
        <v>6</v>
      </c>
      <c r="L28" s="89">
        <v>1387</v>
      </c>
      <c r="M28" s="91">
        <v>330</v>
      </c>
      <c r="N28" s="93">
        <v>45065</v>
      </c>
      <c r="O28" s="94" t="s">
        <v>73</v>
      </c>
    </row>
    <row r="29" spans="1:15" s="43" customFormat="1" ht="24.6" customHeight="1" x14ac:dyDescent="0.15">
      <c r="A29" s="31">
        <v>27</v>
      </c>
      <c r="B29" s="87">
        <v>15</v>
      </c>
      <c r="C29" s="88" t="s">
        <v>72</v>
      </c>
      <c r="D29" s="89">
        <v>63.8</v>
      </c>
      <c r="E29" s="89">
        <v>366.4</v>
      </c>
      <c r="F29" s="90">
        <f>(D29-E29)/E29</f>
        <v>-0.82587336244541476</v>
      </c>
      <c r="G29" s="91">
        <v>9</v>
      </c>
      <c r="H29" s="92">
        <v>1</v>
      </c>
      <c r="I29" s="92">
        <f>G29/H29</f>
        <v>9</v>
      </c>
      <c r="J29" s="91">
        <v>1</v>
      </c>
      <c r="K29" s="92">
        <v>14</v>
      </c>
      <c r="L29" s="89">
        <v>56130</v>
      </c>
      <c r="M29" s="91">
        <v>7461</v>
      </c>
      <c r="N29" s="93">
        <v>45012</v>
      </c>
      <c r="O29" s="94" t="s">
        <v>73</v>
      </c>
    </row>
    <row r="30" spans="1:15" s="43" customFormat="1" ht="24.6" customHeight="1" x14ac:dyDescent="0.15">
      <c r="A30" s="31">
        <v>28</v>
      </c>
      <c r="B30" s="87">
        <v>32</v>
      </c>
      <c r="C30" s="88" t="s">
        <v>61</v>
      </c>
      <c r="D30" s="96">
        <v>62.8</v>
      </c>
      <c r="E30" s="96">
        <v>74.2</v>
      </c>
      <c r="F30" s="90">
        <f>(D30-E30)/E30</f>
        <v>-0.15363881401617258</v>
      </c>
      <c r="G30" s="97">
        <v>11</v>
      </c>
      <c r="H30" s="92">
        <v>1</v>
      </c>
      <c r="I30" s="92">
        <f>G30/H30</f>
        <v>11</v>
      </c>
      <c r="J30" s="91">
        <v>1</v>
      </c>
      <c r="K30" s="92">
        <v>9</v>
      </c>
      <c r="L30" s="96">
        <v>10875.570000000003</v>
      </c>
      <c r="M30" s="97">
        <v>1786</v>
      </c>
      <c r="N30" s="93">
        <v>45044</v>
      </c>
      <c r="O30" s="94" t="s">
        <v>33</v>
      </c>
    </row>
    <row r="31" spans="1:15" s="43" customFormat="1" ht="24.6" customHeight="1" x14ac:dyDescent="0.15">
      <c r="A31" s="31">
        <v>29</v>
      </c>
      <c r="B31" s="87">
        <v>27</v>
      </c>
      <c r="C31" s="99" t="s">
        <v>90</v>
      </c>
      <c r="D31" s="89">
        <v>55.6</v>
      </c>
      <c r="E31" s="89">
        <v>110.8</v>
      </c>
      <c r="F31" s="90">
        <f>(D31-E31)/E31</f>
        <v>-0.49819494584837543</v>
      </c>
      <c r="G31" s="91">
        <v>8</v>
      </c>
      <c r="H31" s="92">
        <v>1</v>
      </c>
      <c r="I31" s="92">
        <f>G31/H31</f>
        <v>8</v>
      </c>
      <c r="J31" s="91">
        <v>1</v>
      </c>
      <c r="K31" s="36" t="s">
        <v>17</v>
      </c>
      <c r="L31" s="89">
        <v>40974.380000000012</v>
      </c>
      <c r="M31" s="91">
        <v>6944</v>
      </c>
      <c r="N31" s="93">
        <v>44678</v>
      </c>
      <c r="O31" s="94" t="s">
        <v>33</v>
      </c>
    </row>
    <row r="32" spans="1:15" s="43" customFormat="1" ht="24.6" customHeight="1" x14ac:dyDescent="0.15">
      <c r="A32" s="31">
        <v>30</v>
      </c>
      <c r="B32" s="34" t="s">
        <v>17</v>
      </c>
      <c r="C32" s="32" t="s">
        <v>169</v>
      </c>
      <c r="D32" s="33">
        <v>48</v>
      </c>
      <c r="E32" s="34" t="s">
        <v>17</v>
      </c>
      <c r="F32" s="34" t="s">
        <v>17</v>
      </c>
      <c r="G32" s="35">
        <v>7</v>
      </c>
      <c r="H32" s="36">
        <v>1</v>
      </c>
      <c r="I32" s="36">
        <f>G32/H32</f>
        <v>7</v>
      </c>
      <c r="J32" s="35">
        <v>1</v>
      </c>
      <c r="K32" s="36" t="s">
        <v>17</v>
      </c>
      <c r="L32" s="33">
        <v>1005233.6900000002</v>
      </c>
      <c r="M32" s="35">
        <v>144293</v>
      </c>
      <c r="N32" s="37">
        <v>44848</v>
      </c>
      <c r="O32" s="59" t="s">
        <v>170</v>
      </c>
    </row>
    <row r="33" spans="1:15" s="43" customFormat="1" ht="24.6" customHeight="1" x14ac:dyDescent="0.15">
      <c r="A33" s="31">
        <v>31</v>
      </c>
      <c r="B33" s="87">
        <v>34</v>
      </c>
      <c r="C33" s="88" t="s">
        <v>134</v>
      </c>
      <c r="D33" s="89">
        <v>44.62</v>
      </c>
      <c r="E33" s="89">
        <v>63.28</v>
      </c>
      <c r="F33" s="90">
        <f>(D33-E33)/E33</f>
        <v>-0.29487989886219979</v>
      </c>
      <c r="G33" s="91">
        <v>10</v>
      </c>
      <c r="H33" s="92">
        <v>1</v>
      </c>
      <c r="I33" s="92">
        <f>G33/H33</f>
        <v>10</v>
      </c>
      <c r="J33" s="91">
        <v>1</v>
      </c>
      <c r="K33" s="92" t="s">
        <v>17</v>
      </c>
      <c r="L33" s="89">
        <v>322685.56</v>
      </c>
      <c r="M33" s="91">
        <v>68910</v>
      </c>
      <c r="N33" s="93">
        <v>44771</v>
      </c>
      <c r="O33" s="94" t="s">
        <v>21</v>
      </c>
    </row>
    <row r="34" spans="1:15" s="98" customFormat="1" ht="24.6" customHeight="1" x14ac:dyDescent="0.15">
      <c r="A34" s="31">
        <v>32</v>
      </c>
      <c r="B34" s="34" t="s">
        <v>17</v>
      </c>
      <c r="C34" s="41" t="s">
        <v>166</v>
      </c>
      <c r="D34" s="33">
        <v>29</v>
      </c>
      <c r="E34" s="34" t="s">
        <v>17</v>
      </c>
      <c r="F34" s="34" t="s">
        <v>17</v>
      </c>
      <c r="G34" s="35">
        <v>5</v>
      </c>
      <c r="H34" s="36">
        <v>1</v>
      </c>
      <c r="I34" s="36">
        <f>G34/H34</f>
        <v>5</v>
      </c>
      <c r="J34" s="36">
        <v>1</v>
      </c>
      <c r="K34" s="36" t="s">
        <v>17</v>
      </c>
      <c r="L34" s="33">
        <v>177489</v>
      </c>
      <c r="M34" s="35">
        <v>30084</v>
      </c>
      <c r="N34" s="37">
        <v>44834</v>
      </c>
      <c r="O34" s="59" t="s">
        <v>73</v>
      </c>
    </row>
    <row r="35" spans="1:15" s="98" customFormat="1" ht="24.6" customHeight="1" x14ac:dyDescent="0.15">
      <c r="A35" s="31">
        <v>33</v>
      </c>
      <c r="B35" s="34" t="s">
        <v>17</v>
      </c>
      <c r="C35" s="41" t="s">
        <v>104</v>
      </c>
      <c r="D35" s="33">
        <v>28</v>
      </c>
      <c r="E35" s="34" t="s">
        <v>17</v>
      </c>
      <c r="F35" s="34" t="s">
        <v>17</v>
      </c>
      <c r="G35" s="35">
        <v>4</v>
      </c>
      <c r="H35" s="34" t="s">
        <v>17</v>
      </c>
      <c r="I35" s="36" t="s">
        <v>17</v>
      </c>
      <c r="J35" s="36">
        <v>1</v>
      </c>
      <c r="K35" s="36" t="s">
        <v>17</v>
      </c>
      <c r="L35" s="33">
        <v>9387</v>
      </c>
      <c r="M35" s="35">
        <v>1564</v>
      </c>
      <c r="N35" s="37">
        <v>45058</v>
      </c>
      <c r="O35" s="67" t="s">
        <v>28</v>
      </c>
    </row>
    <row r="36" spans="1:15" s="98" customFormat="1" ht="24.6" customHeight="1" x14ac:dyDescent="0.15">
      <c r="A36" s="31">
        <v>34</v>
      </c>
      <c r="B36" s="36">
        <v>24</v>
      </c>
      <c r="C36" s="41" t="s">
        <v>106</v>
      </c>
      <c r="D36" s="33">
        <v>20</v>
      </c>
      <c r="E36" s="33">
        <v>140.32</v>
      </c>
      <c r="F36" s="34">
        <f>(D36-E36)/E36</f>
        <v>-0.8574686431014823</v>
      </c>
      <c r="G36" s="35">
        <v>4</v>
      </c>
      <c r="H36" s="36">
        <v>1</v>
      </c>
      <c r="I36" s="36">
        <f>G36/H36</f>
        <v>4</v>
      </c>
      <c r="J36" s="36">
        <v>1</v>
      </c>
      <c r="K36" s="36">
        <v>7</v>
      </c>
      <c r="L36" s="33">
        <v>30706.67</v>
      </c>
      <c r="M36" s="35">
        <v>6598</v>
      </c>
      <c r="N36" s="37">
        <v>45058</v>
      </c>
      <c r="O36" s="59" t="s">
        <v>25</v>
      </c>
    </row>
    <row r="37" spans="1:15" s="98" customFormat="1" ht="24.6" customHeight="1" x14ac:dyDescent="0.15">
      <c r="A37" s="31">
        <v>35</v>
      </c>
      <c r="B37" s="87">
        <v>29</v>
      </c>
      <c r="C37" s="88" t="s">
        <v>142</v>
      </c>
      <c r="D37" s="89">
        <v>14.5</v>
      </c>
      <c r="E37" s="89">
        <v>100</v>
      </c>
      <c r="F37" s="90">
        <f>(D37-E37)/E37</f>
        <v>-0.85499999999999998</v>
      </c>
      <c r="G37" s="91">
        <v>4</v>
      </c>
      <c r="H37" s="92">
        <v>2</v>
      </c>
      <c r="I37" s="92">
        <f>G37/H37</f>
        <v>2</v>
      </c>
      <c r="J37" s="91">
        <v>1</v>
      </c>
      <c r="K37" s="92">
        <v>3</v>
      </c>
      <c r="L37" s="89">
        <v>3859.44</v>
      </c>
      <c r="M37" s="91">
        <v>588</v>
      </c>
      <c r="N37" s="93">
        <v>45086</v>
      </c>
      <c r="O37" s="94" t="s">
        <v>143</v>
      </c>
    </row>
    <row r="38" spans="1:15" s="98" customFormat="1" ht="24.6" customHeight="1" x14ac:dyDescent="0.15">
      <c r="A38" s="31">
        <v>36</v>
      </c>
      <c r="B38" s="34" t="s">
        <v>17</v>
      </c>
      <c r="C38" s="41" t="s">
        <v>163</v>
      </c>
      <c r="D38" s="33">
        <v>11.5</v>
      </c>
      <c r="E38" s="34" t="s">
        <v>17</v>
      </c>
      <c r="F38" s="34" t="s">
        <v>17</v>
      </c>
      <c r="G38" s="35">
        <v>3</v>
      </c>
      <c r="H38" s="36">
        <v>1</v>
      </c>
      <c r="I38" s="36">
        <f>G38/H38</f>
        <v>3</v>
      </c>
      <c r="J38" s="36">
        <v>1</v>
      </c>
      <c r="K38" s="36" t="s">
        <v>17</v>
      </c>
      <c r="L38" s="33">
        <v>44710.289999999986</v>
      </c>
      <c r="M38" s="35">
        <v>7298</v>
      </c>
      <c r="N38" s="37">
        <v>44932</v>
      </c>
      <c r="O38" s="59" t="s">
        <v>33</v>
      </c>
    </row>
    <row r="39" spans="1:15" s="51" customFormat="1" ht="24" customHeight="1" x14ac:dyDescent="0.2">
      <c r="B39" s="84"/>
      <c r="C39" s="77" t="s">
        <v>128</v>
      </c>
      <c r="D39" s="52">
        <f>SUBTOTAL(109,Table1324567891011[Pajamos 
(GBO)])</f>
        <v>101856.50999999997</v>
      </c>
      <c r="E39" s="52" t="s">
        <v>162</v>
      </c>
      <c r="F39" s="81">
        <f t="shared" ref="F39" si="0">(D39-E39)/E39</f>
        <v>-0.52122949432656795</v>
      </c>
      <c r="G39" s="78">
        <f>SUBTOTAL(109,Table1324567891011[Žiūrovų sk. 
(ADM)])</f>
        <v>16340</v>
      </c>
      <c r="H39" s="70"/>
      <c r="I39" s="70"/>
      <c r="J39" s="70"/>
      <c r="K39" s="70"/>
      <c r="L39" s="52"/>
      <c r="M39" s="78"/>
      <c r="N39" s="53"/>
      <c r="O39" s="79" t="s">
        <v>56</v>
      </c>
    </row>
    <row r="40" spans="1:15" ht="11.25" hidden="1" x14ac:dyDescent="0.15">
      <c r="F40" s="4"/>
      <c r="L40" s="3"/>
    </row>
    <row r="41" spans="1:15" ht="11.25" hidden="1" x14ac:dyDescent="0.15">
      <c r="F41" s="4"/>
      <c r="L41" s="3"/>
    </row>
    <row r="42" spans="1:15" ht="11.25" hidden="1" x14ac:dyDescent="0.15">
      <c r="F42" s="4"/>
      <c r="L42" s="3"/>
    </row>
    <row r="43" spans="1:15" ht="11.25" hidden="1" x14ac:dyDescent="0.15">
      <c r="F43" s="4"/>
      <c r="L43" s="3"/>
    </row>
    <row r="44" spans="1:15" ht="11.25" hidden="1" x14ac:dyDescent="0.15">
      <c r="F44" s="4"/>
      <c r="L44" s="3"/>
    </row>
    <row r="45" spans="1:15" ht="11.25" hidden="1" x14ac:dyDescent="0.15">
      <c r="F45" s="4"/>
      <c r="L45" s="3"/>
    </row>
    <row r="46" spans="1:15" ht="11.25" hidden="1" x14ac:dyDescent="0.15">
      <c r="F46" s="4"/>
      <c r="L46" s="3"/>
    </row>
    <row r="47" spans="1:15" ht="11.25" hidden="1" x14ac:dyDescent="0.15">
      <c r="F47" s="4"/>
      <c r="L47" s="3"/>
    </row>
    <row r="48" spans="1:15" ht="11.25" hidden="1" x14ac:dyDescent="0.15">
      <c r="F48" s="4"/>
      <c r="L48" s="3"/>
    </row>
    <row r="49" spans="1:16383" ht="11.25" hidden="1" x14ac:dyDescent="0.15">
      <c r="F49" s="4"/>
      <c r="L49" s="3"/>
    </row>
    <row r="50" spans="1:16383" ht="11.25" hidden="1" x14ac:dyDescent="0.15">
      <c r="F50" s="4"/>
      <c r="L50" s="3"/>
    </row>
    <row r="51" spans="1:16383" ht="11.25" hidden="1" x14ac:dyDescent="0.15">
      <c r="F51" s="4"/>
      <c r="L51" s="3"/>
    </row>
    <row r="52" spans="1:16383" ht="11.25" hidden="1" x14ac:dyDescent="0.15">
      <c r="F52" s="4"/>
    </row>
    <row r="53" spans="1:16383" s="44" customFormat="1" ht="11.25" hidden="1" x14ac:dyDescent="0.15">
      <c r="A53" s="1"/>
      <c r="B53" s="66"/>
      <c r="C53" s="1"/>
      <c r="D53" s="5"/>
      <c r="E53" s="5"/>
      <c r="F53" s="4"/>
      <c r="K53" s="66"/>
      <c r="L53" s="5"/>
      <c r="N53" s="12"/>
      <c r="O53" s="6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  <c r="XFC53" s="1"/>
    </row>
    <row r="54" spans="1:16383" s="44" customFormat="1" ht="11.25" hidden="1" x14ac:dyDescent="0.15">
      <c r="A54" s="1"/>
      <c r="B54" s="66"/>
      <c r="C54" s="1"/>
      <c r="D54" s="5"/>
      <c r="E54" s="5"/>
      <c r="F54" s="4"/>
      <c r="K54" s="66"/>
      <c r="L54" s="5"/>
      <c r="N54" s="12"/>
      <c r="O54" s="6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  <c r="XFC54" s="1"/>
    </row>
    <row r="55" spans="1:16383" s="44" customFormat="1" ht="11.25" hidden="1" x14ac:dyDescent="0.15">
      <c r="A55" s="1"/>
      <c r="B55" s="66"/>
      <c r="C55" s="1"/>
      <c r="D55" s="5"/>
      <c r="E55" s="5"/>
      <c r="F55" s="4"/>
      <c r="K55" s="66"/>
      <c r="L55" s="5"/>
      <c r="N55" s="12"/>
      <c r="O55" s="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  <row r="56" spans="1:16383" ht="0" hidden="1" customHeight="1" x14ac:dyDescent="0.15"/>
    <row r="57" spans="1:16383" ht="0" hidden="1" customHeight="1" x14ac:dyDescent="0.15"/>
    <row r="58" spans="1:16383" ht="0" hidden="1" customHeight="1" x14ac:dyDescent="0.15"/>
    <row r="59" spans="1:16383" ht="0" hidden="1" customHeight="1" x14ac:dyDescent="0.15"/>
    <row r="60" spans="1:16383" ht="0" hidden="1" customHeight="1" x14ac:dyDescent="0.15"/>
    <row r="61" spans="1:16383" ht="0" hidden="1" customHeight="1" x14ac:dyDescent="0.15"/>
    <row r="62" spans="1:16383" ht="0" hidden="1" customHeight="1" x14ac:dyDescent="0.15"/>
    <row r="63" spans="1:16383" ht="0" hidden="1" customHeight="1" x14ac:dyDescent="0.15"/>
    <row r="64" spans="1:16383" ht="0" hidden="1" customHeight="1" x14ac:dyDescent="0.15"/>
    <row r="65" ht="0" hidden="1" customHeight="1" x14ac:dyDescent="0.15"/>
    <row r="66" ht="0" hidden="1" customHeight="1" x14ac:dyDescent="0.15"/>
    <row r="67" ht="0" hidden="1" customHeight="1" x14ac:dyDescent="0.15"/>
    <row r="68" ht="0" hidden="1" customHeight="1" x14ac:dyDescent="0.15"/>
    <row r="69" ht="0" hidden="1" customHeight="1" x14ac:dyDescent="0.15"/>
    <row r="70" ht="0" hidden="1" customHeight="1" x14ac:dyDescent="0.15"/>
    <row r="71" ht="0" hidden="1" customHeight="1" x14ac:dyDescent="0.15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S68"/>
  <sheetViews>
    <sheetView topLeftCell="A2" zoomScale="60" zoomScaleNormal="60" workbookViewId="0">
      <selection activeCell="A22" sqref="A22:O22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6384" width="18.28515625" style="1" hidden="1"/>
  </cols>
  <sheetData>
    <row r="1" spans="1:18" s="8" customFormat="1" ht="40.5" customHeight="1" thickBot="1" x14ac:dyDescent="0.25">
      <c r="A1" s="85" t="s">
        <v>101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13" t="s">
        <v>15</v>
      </c>
      <c r="C3" s="14" t="s">
        <v>16</v>
      </c>
      <c r="D3" s="15">
        <v>59502.160000000011</v>
      </c>
      <c r="E3" s="15" t="s">
        <v>17</v>
      </c>
      <c r="F3" s="15" t="s">
        <v>17</v>
      </c>
      <c r="G3" s="17">
        <v>11354</v>
      </c>
      <c r="H3" s="13">
        <v>214</v>
      </c>
      <c r="I3" s="18">
        <f t="shared" ref="I3:I8" si="0">G3/H3</f>
        <v>53.056074766355138</v>
      </c>
      <c r="J3" s="13">
        <v>16</v>
      </c>
      <c r="K3" s="13">
        <v>1</v>
      </c>
      <c r="L3" s="15">
        <v>70043.760000000009</v>
      </c>
      <c r="M3" s="17">
        <v>13517</v>
      </c>
      <c r="N3" s="19">
        <v>45037</v>
      </c>
      <c r="O3" s="20" t="s">
        <v>18</v>
      </c>
    </row>
    <row r="4" spans="1:18" s="39" customFormat="1" ht="24.95" customHeight="1" x14ac:dyDescent="0.2">
      <c r="A4" s="31">
        <v>2</v>
      </c>
      <c r="B4" s="31">
        <v>1</v>
      </c>
      <c r="C4" s="32" t="s">
        <v>19</v>
      </c>
      <c r="D4" s="33">
        <v>43654.94</v>
      </c>
      <c r="E4" s="33">
        <v>125159</v>
      </c>
      <c r="F4" s="34">
        <f>(D4-E4)/E4</f>
        <v>-0.65120414832333273</v>
      </c>
      <c r="G4" s="35">
        <v>7563</v>
      </c>
      <c r="H4" s="36">
        <v>169</v>
      </c>
      <c r="I4" s="36">
        <f t="shared" si="0"/>
        <v>44.751479289940825</v>
      </c>
      <c r="J4" s="31">
        <v>26</v>
      </c>
      <c r="K4" s="31">
        <v>3</v>
      </c>
      <c r="L4" s="33">
        <v>364144.02</v>
      </c>
      <c r="M4" s="35">
        <v>65664</v>
      </c>
      <c r="N4" s="37">
        <v>45023</v>
      </c>
      <c r="O4" s="38" t="s">
        <v>71</v>
      </c>
    </row>
    <row r="5" spans="1:18" s="39" customFormat="1" ht="24.95" customHeight="1" x14ac:dyDescent="0.2">
      <c r="A5" s="31">
        <v>3</v>
      </c>
      <c r="B5" s="13" t="s">
        <v>15</v>
      </c>
      <c r="C5" s="21" t="s">
        <v>20</v>
      </c>
      <c r="D5" s="42">
        <v>19146.009999999998</v>
      </c>
      <c r="E5" s="15" t="s">
        <v>17</v>
      </c>
      <c r="F5" s="15" t="s">
        <v>17</v>
      </c>
      <c r="G5" s="40">
        <v>2593</v>
      </c>
      <c r="H5" s="17">
        <v>70</v>
      </c>
      <c r="I5" s="18">
        <f t="shared" si="0"/>
        <v>37.042857142857144</v>
      </c>
      <c r="J5" s="17">
        <v>14</v>
      </c>
      <c r="K5" s="17">
        <v>1</v>
      </c>
      <c r="L5" s="40">
        <v>21351.439999999999</v>
      </c>
      <c r="M5" s="40">
        <v>2885</v>
      </c>
      <c r="N5" s="19">
        <v>45037</v>
      </c>
      <c r="O5" s="20" t="s">
        <v>21</v>
      </c>
      <c r="R5" s="31"/>
    </row>
    <row r="6" spans="1:18" s="39" customFormat="1" ht="24.95" customHeight="1" x14ac:dyDescent="0.2">
      <c r="A6" s="31">
        <v>4</v>
      </c>
      <c r="B6" s="31">
        <v>2</v>
      </c>
      <c r="C6" s="32" t="s">
        <v>22</v>
      </c>
      <c r="D6" s="33">
        <v>9830.73</v>
      </c>
      <c r="E6" s="33">
        <v>31089.77</v>
      </c>
      <c r="F6" s="34">
        <f>(D6-E6)/E6</f>
        <v>-0.68379534489962457</v>
      </c>
      <c r="G6" s="35">
        <v>1267</v>
      </c>
      <c r="H6" s="36">
        <v>53</v>
      </c>
      <c r="I6" s="36">
        <f t="shared" si="0"/>
        <v>23.90566037735849</v>
      </c>
      <c r="J6" s="31">
        <v>9</v>
      </c>
      <c r="K6" s="31">
        <v>3</v>
      </c>
      <c r="L6" s="33">
        <v>107759.29</v>
      </c>
      <c r="M6" s="35">
        <v>15539</v>
      </c>
      <c r="N6" s="37">
        <v>45023</v>
      </c>
      <c r="O6" s="38" t="s">
        <v>23</v>
      </c>
      <c r="R6" s="31"/>
    </row>
    <row r="7" spans="1:18" s="39" customFormat="1" ht="24.95" customHeight="1" x14ac:dyDescent="0.2">
      <c r="A7" s="31">
        <v>5</v>
      </c>
      <c r="B7" s="31">
        <v>3</v>
      </c>
      <c r="C7" s="32" t="s">
        <v>24</v>
      </c>
      <c r="D7" s="33">
        <v>6837.2</v>
      </c>
      <c r="E7" s="33">
        <v>20130.5</v>
      </c>
      <c r="F7" s="34">
        <f>(D7-E7)/E7</f>
        <v>-0.66035617595191376</v>
      </c>
      <c r="G7" s="35">
        <v>939</v>
      </c>
      <c r="H7" s="36">
        <v>39</v>
      </c>
      <c r="I7" s="36">
        <f t="shared" si="0"/>
        <v>24.076923076923077</v>
      </c>
      <c r="J7" s="31">
        <v>8</v>
      </c>
      <c r="K7" s="31">
        <v>5</v>
      </c>
      <c r="L7" s="33">
        <v>304403.67</v>
      </c>
      <c r="M7" s="35">
        <v>41627</v>
      </c>
      <c r="N7" s="37">
        <v>45009</v>
      </c>
      <c r="O7" s="38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26</v>
      </c>
      <c r="D8" s="33">
        <v>6361.1</v>
      </c>
      <c r="E8" s="33">
        <v>18961.86</v>
      </c>
      <c r="F8" s="34">
        <f>(D8-E8)/E8</f>
        <v>-0.66453185499734735</v>
      </c>
      <c r="G8" s="35">
        <v>918</v>
      </c>
      <c r="H8" s="36">
        <v>55</v>
      </c>
      <c r="I8" s="36">
        <f t="shared" si="0"/>
        <v>16.690909090909091</v>
      </c>
      <c r="J8" s="31">
        <v>11</v>
      </c>
      <c r="K8" s="31">
        <v>2</v>
      </c>
      <c r="L8" s="33">
        <v>35881.160000000003</v>
      </c>
      <c r="M8" s="35">
        <v>5423</v>
      </c>
      <c r="N8" s="37">
        <v>45030</v>
      </c>
      <c r="O8" s="38" t="s">
        <v>21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27</v>
      </c>
      <c r="D9" s="33">
        <v>5362</v>
      </c>
      <c r="E9" s="33">
        <v>18909</v>
      </c>
      <c r="F9" s="34">
        <f>(D9-E9)/E9</f>
        <v>-0.71643132899677398</v>
      </c>
      <c r="G9" s="35">
        <v>802</v>
      </c>
      <c r="H9" s="31" t="s">
        <v>17</v>
      </c>
      <c r="I9" s="36" t="s">
        <v>17</v>
      </c>
      <c r="J9" s="31">
        <v>15</v>
      </c>
      <c r="K9" s="31">
        <v>2</v>
      </c>
      <c r="L9" s="33">
        <v>39245</v>
      </c>
      <c r="M9" s="35">
        <v>5875</v>
      </c>
      <c r="N9" s="37">
        <v>45030</v>
      </c>
      <c r="O9" s="38" t="s">
        <v>28</v>
      </c>
      <c r="R9" s="31"/>
    </row>
    <row r="10" spans="1:18" s="39" customFormat="1" ht="24.95" customHeight="1" x14ac:dyDescent="0.2">
      <c r="A10" s="31">
        <v>8</v>
      </c>
      <c r="B10" s="13" t="s">
        <v>15</v>
      </c>
      <c r="C10" s="14" t="s">
        <v>29</v>
      </c>
      <c r="D10" s="15">
        <v>4428</v>
      </c>
      <c r="E10" s="15" t="s">
        <v>17</v>
      </c>
      <c r="F10" s="15" t="s">
        <v>17</v>
      </c>
      <c r="G10" s="17">
        <v>853</v>
      </c>
      <c r="H10" s="13" t="s">
        <v>17</v>
      </c>
      <c r="I10" s="36" t="s">
        <v>17</v>
      </c>
      <c r="J10" s="13">
        <v>18</v>
      </c>
      <c r="K10" s="13">
        <v>1</v>
      </c>
      <c r="L10" s="15">
        <v>4428</v>
      </c>
      <c r="M10" s="17">
        <v>853</v>
      </c>
      <c r="N10" s="19">
        <v>45037</v>
      </c>
      <c r="O10" s="20" t="s">
        <v>30</v>
      </c>
      <c r="R10" s="31"/>
    </row>
    <row r="11" spans="1:18" s="39" customFormat="1" ht="24.95" customHeight="1" x14ac:dyDescent="0.2">
      <c r="A11" s="31">
        <v>9</v>
      </c>
      <c r="B11" s="31">
        <v>6</v>
      </c>
      <c r="C11" s="32" t="s">
        <v>31</v>
      </c>
      <c r="D11" s="33">
        <v>4195.53</v>
      </c>
      <c r="E11" s="33">
        <v>18562.32</v>
      </c>
      <c r="F11" s="34">
        <f>(D11-E11)/E11</f>
        <v>-0.77397599007020679</v>
      </c>
      <c r="G11" s="35">
        <v>665</v>
      </c>
      <c r="H11" s="36">
        <v>34</v>
      </c>
      <c r="I11" s="36">
        <f t="shared" ref="I11:I32" si="1">G11/H11</f>
        <v>19.558823529411764</v>
      </c>
      <c r="J11" s="31">
        <v>9</v>
      </c>
      <c r="K11" s="31">
        <v>2</v>
      </c>
      <c r="L11" s="33">
        <v>27324.09</v>
      </c>
      <c r="M11" s="35">
        <v>4199</v>
      </c>
      <c r="N11" s="37">
        <v>45030</v>
      </c>
      <c r="O11" s="38" t="s">
        <v>23</v>
      </c>
      <c r="R11" s="31"/>
    </row>
    <row r="12" spans="1:18" s="39" customFormat="1" ht="24.75" customHeight="1" x14ac:dyDescent="0.2">
      <c r="A12" s="31">
        <v>10</v>
      </c>
      <c r="B12" s="13" t="s">
        <v>15</v>
      </c>
      <c r="C12" s="14" t="s">
        <v>32</v>
      </c>
      <c r="D12" s="42">
        <v>3139.08</v>
      </c>
      <c r="E12" s="15" t="s">
        <v>17</v>
      </c>
      <c r="F12" s="15" t="s">
        <v>17</v>
      </c>
      <c r="G12" s="40">
        <v>466</v>
      </c>
      <c r="H12" s="17">
        <v>36</v>
      </c>
      <c r="I12" s="18">
        <f t="shared" si="1"/>
        <v>12.944444444444445</v>
      </c>
      <c r="J12" s="17">
        <v>12</v>
      </c>
      <c r="K12" s="17">
        <v>1</v>
      </c>
      <c r="L12" s="40">
        <v>3139.08</v>
      </c>
      <c r="M12" s="40">
        <v>466</v>
      </c>
      <c r="N12" s="19">
        <v>45037</v>
      </c>
      <c r="O12" s="38" t="s">
        <v>33</v>
      </c>
      <c r="R12" s="31"/>
    </row>
    <row r="13" spans="1:18" s="39" customFormat="1" ht="24.95" customHeight="1" x14ac:dyDescent="0.2">
      <c r="A13" s="31">
        <v>11</v>
      </c>
      <c r="B13" s="31">
        <v>9</v>
      </c>
      <c r="C13" s="32" t="s">
        <v>34</v>
      </c>
      <c r="D13" s="33">
        <v>2501.0500000000002</v>
      </c>
      <c r="E13" s="33">
        <v>6005.16</v>
      </c>
      <c r="F13" s="34">
        <f>(D13-E13)/E13</f>
        <v>-0.58351650913547681</v>
      </c>
      <c r="G13" s="35">
        <v>363</v>
      </c>
      <c r="H13" s="36">
        <v>15</v>
      </c>
      <c r="I13" s="36">
        <f t="shared" si="1"/>
        <v>24.2</v>
      </c>
      <c r="J13" s="31">
        <v>4</v>
      </c>
      <c r="K13" s="31">
        <v>4</v>
      </c>
      <c r="L13" s="33">
        <v>60327.95</v>
      </c>
      <c r="M13" s="35">
        <v>9051</v>
      </c>
      <c r="N13" s="37">
        <v>45016</v>
      </c>
      <c r="O13" s="38" t="s">
        <v>70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32" t="s">
        <v>35</v>
      </c>
      <c r="D14" s="33">
        <v>1323.89</v>
      </c>
      <c r="E14" s="33">
        <v>7748.48</v>
      </c>
      <c r="F14" s="34">
        <f>(D14-E14)/E14</f>
        <v>-0.82914197365160647</v>
      </c>
      <c r="G14" s="35">
        <v>187</v>
      </c>
      <c r="H14" s="36">
        <v>10</v>
      </c>
      <c r="I14" s="36">
        <f t="shared" si="1"/>
        <v>18.7</v>
      </c>
      <c r="J14" s="31">
        <v>4</v>
      </c>
      <c r="K14" s="31">
        <v>3</v>
      </c>
      <c r="L14" s="33">
        <v>32423.86</v>
      </c>
      <c r="M14" s="35">
        <v>4933</v>
      </c>
      <c r="N14" s="37">
        <v>45023</v>
      </c>
      <c r="O14" s="38" t="s">
        <v>33</v>
      </c>
      <c r="R14" s="31"/>
    </row>
    <row r="15" spans="1:18" s="39" customFormat="1" ht="24.95" customHeight="1" x14ac:dyDescent="0.2">
      <c r="A15" s="31">
        <v>13</v>
      </c>
      <c r="B15" s="31">
        <v>11</v>
      </c>
      <c r="C15" s="32" t="s">
        <v>36</v>
      </c>
      <c r="D15" s="33">
        <v>959.58</v>
      </c>
      <c r="E15" s="33">
        <v>3341</v>
      </c>
      <c r="F15" s="34">
        <f>(D15-E15)/E15</f>
        <v>-0.71278659084106555</v>
      </c>
      <c r="G15" s="35">
        <v>135</v>
      </c>
      <c r="H15" s="36">
        <v>21</v>
      </c>
      <c r="I15" s="36">
        <f t="shared" si="1"/>
        <v>6.4285714285714288</v>
      </c>
      <c r="J15" s="31">
        <v>4</v>
      </c>
      <c r="K15" s="31">
        <v>2</v>
      </c>
      <c r="L15" s="33">
        <v>6502.49</v>
      </c>
      <c r="M15" s="35">
        <v>1092</v>
      </c>
      <c r="N15" s="37">
        <v>45030</v>
      </c>
      <c r="O15" s="38" t="s">
        <v>37</v>
      </c>
      <c r="R15" s="31"/>
    </row>
    <row r="16" spans="1:18" s="39" customFormat="1" ht="24.95" customHeight="1" x14ac:dyDescent="0.2">
      <c r="A16" s="31">
        <v>14</v>
      </c>
      <c r="B16" s="31">
        <v>10</v>
      </c>
      <c r="C16" s="32" t="s">
        <v>38</v>
      </c>
      <c r="D16" s="33">
        <v>880.05</v>
      </c>
      <c r="E16" s="33">
        <v>4990.6000000000004</v>
      </c>
      <c r="F16" s="34">
        <f>(D16-E16)/E16</f>
        <v>-0.82365847793852442</v>
      </c>
      <c r="G16" s="35">
        <v>150</v>
      </c>
      <c r="H16" s="36">
        <v>21</v>
      </c>
      <c r="I16" s="36">
        <f t="shared" si="1"/>
        <v>7.1428571428571432</v>
      </c>
      <c r="J16" s="31">
        <v>9</v>
      </c>
      <c r="K16" s="31">
        <v>2</v>
      </c>
      <c r="L16" s="33">
        <v>7425.97</v>
      </c>
      <c r="M16" s="35">
        <v>1201</v>
      </c>
      <c r="N16" s="37">
        <v>45030</v>
      </c>
      <c r="O16" s="38" t="s">
        <v>39</v>
      </c>
      <c r="R16" s="31"/>
    </row>
    <row r="17" spans="1:19" s="39" customFormat="1" ht="24.95" customHeight="1" x14ac:dyDescent="0.2">
      <c r="A17" s="31">
        <v>15</v>
      </c>
      <c r="B17" s="13" t="s">
        <v>15</v>
      </c>
      <c r="C17" s="14" t="s">
        <v>60</v>
      </c>
      <c r="D17" s="15">
        <v>819.5</v>
      </c>
      <c r="E17" s="15" t="s">
        <v>17</v>
      </c>
      <c r="F17" s="16" t="s">
        <v>17</v>
      </c>
      <c r="G17" s="17">
        <v>271</v>
      </c>
      <c r="H17" s="18">
        <v>5</v>
      </c>
      <c r="I17" s="18">
        <f t="shared" si="1"/>
        <v>54.2</v>
      </c>
      <c r="J17" s="13">
        <v>10</v>
      </c>
      <c r="K17" s="13">
        <v>1</v>
      </c>
      <c r="L17" s="15">
        <v>819.5</v>
      </c>
      <c r="M17" s="17">
        <v>271</v>
      </c>
      <c r="N17" s="19">
        <v>45037</v>
      </c>
      <c r="O17" s="20" t="s">
        <v>59</v>
      </c>
      <c r="R17" s="31"/>
    </row>
    <row r="18" spans="1:19" s="39" customFormat="1" ht="24.95" customHeight="1" x14ac:dyDescent="0.2">
      <c r="A18" s="31">
        <v>16</v>
      </c>
      <c r="B18" s="31">
        <v>7</v>
      </c>
      <c r="C18" s="32" t="s">
        <v>40</v>
      </c>
      <c r="D18" s="33">
        <v>816.99</v>
      </c>
      <c r="E18" s="33">
        <v>7864.38</v>
      </c>
      <c r="F18" s="34">
        <f>(D18-E18)/E18</f>
        <v>-0.89611514194380237</v>
      </c>
      <c r="G18" s="35">
        <v>122</v>
      </c>
      <c r="H18" s="36">
        <v>12</v>
      </c>
      <c r="I18" s="36">
        <f t="shared" si="1"/>
        <v>10.166666666666666</v>
      </c>
      <c r="J18" s="31">
        <v>4</v>
      </c>
      <c r="K18" s="31">
        <v>2</v>
      </c>
      <c r="L18" s="33">
        <v>11412.97</v>
      </c>
      <c r="M18" s="35">
        <v>1700</v>
      </c>
      <c r="N18" s="37">
        <v>45030</v>
      </c>
      <c r="O18" s="38" t="s">
        <v>71</v>
      </c>
      <c r="R18" s="31"/>
    </row>
    <row r="19" spans="1:19" s="39" customFormat="1" ht="24.95" customHeight="1" x14ac:dyDescent="0.2">
      <c r="A19" s="31">
        <v>17</v>
      </c>
      <c r="B19" s="31">
        <v>14</v>
      </c>
      <c r="C19" s="41" t="s">
        <v>41</v>
      </c>
      <c r="D19" s="33">
        <v>812.37</v>
      </c>
      <c r="E19" s="33">
        <v>1674.11</v>
      </c>
      <c r="F19" s="34">
        <f>(D19-E19)/E19</f>
        <v>-0.51474514816828043</v>
      </c>
      <c r="G19" s="31">
        <v>113</v>
      </c>
      <c r="H19" s="36">
        <v>7</v>
      </c>
      <c r="I19" s="36">
        <f t="shared" si="1"/>
        <v>16.142857142857142</v>
      </c>
      <c r="J19" s="31">
        <v>4</v>
      </c>
      <c r="K19" s="31">
        <v>9</v>
      </c>
      <c r="L19" s="33">
        <v>126549.94</v>
      </c>
      <c r="M19" s="35">
        <v>19755</v>
      </c>
      <c r="N19" s="37">
        <v>44981</v>
      </c>
      <c r="O19" s="31" t="s">
        <v>39</v>
      </c>
      <c r="R19" s="31"/>
    </row>
    <row r="20" spans="1:19" s="39" customFormat="1" ht="24.95" customHeight="1" x14ac:dyDescent="0.2">
      <c r="A20" s="31">
        <v>18</v>
      </c>
      <c r="B20" s="31">
        <v>27</v>
      </c>
      <c r="C20" s="32" t="s">
        <v>42</v>
      </c>
      <c r="D20" s="33">
        <v>634.70000000000005</v>
      </c>
      <c r="E20" s="33">
        <v>381.85</v>
      </c>
      <c r="F20" s="34">
        <f>(D20-E20)/E20</f>
        <v>0.66217100955872732</v>
      </c>
      <c r="G20" s="35">
        <v>94</v>
      </c>
      <c r="H20" s="36">
        <v>4</v>
      </c>
      <c r="I20" s="36">
        <f t="shared" si="1"/>
        <v>23.5</v>
      </c>
      <c r="J20" s="31">
        <v>1</v>
      </c>
      <c r="K20" s="31">
        <v>8</v>
      </c>
      <c r="L20" s="33">
        <v>225361.22000000003</v>
      </c>
      <c r="M20" s="35">
        <v>35307</v>
      </c>
      <c r="N20" s="37">
        <v>44988</v>
      </c>
      <c r="O20" s="38" t="s">
        <v>43</v>
      </c>
      <c r="R20" s="31"/>
    </row>
    <row r="21" spans="1:19" s="39" customFormat="1" ht="24.95" customHeight="1" x14ac:dyDescent="0.2">
      <c r="A21" s="31">
        <v>19</v>
      </c>
      <c r="B21" s="13" t="s">
        <v>15</v>
      </c>
      <c r="C21" s="21" t="s">
        <v>68</v>
      </c>
      <c r="D21" s="15">
        <v>472.2</v>
      </c>
      <c r="E21" s="15" t="s">
        <v>17</v>
      </c>
      <c r="F21" s="16" t="s">
        <v>17</v>
      </c>
      <c r="G21" s="17">
        <v>73</v>
      </c>
      <c r="H21" s="13">
        <v>1</v>
      </c>
      <c r="I21" s="36">
        <f t="shared" si="1"/>
        <v>73</v>
      </c>
      <c r="J21" s="13">
        <v>1</v>
      </c>
      <c r="K21" s="13">
        <v>1</v>
      </c>
      <c r="L21" s="15">
        <v>472.2</v>
      </c>
      <c r="M21" s="17">
        <v>73</v>
      </c>
      <c r="N21" s="19">
        <v>45043</v>
      </c>
      <c r="O21" s="13" t="s">
        <v>69</v>
      </c>
      <c r="R21" s="31"/>
    </row>
    <row r="22" spans="1:19" s="39" customFormat="1" ht="24.95" customHeight="1" x14ac:dyDescent="0.2">
      <c r="A22" s="31">
        <v>20</v>
      </c>
      <c r="B22" s="31">
        <v>12</v>
      </c>
      <c r="C22" s="32" t="s">
        <v>44</v>
      </c>
      <c r="D22" s="33">
        <v>434.01</v>
      </c>
      <c r="E22" s="33">
        <v>3059.22</v>
      </c>
      <c r="F22" s="34">
        <f t="shared" ref="F22:F33" si="2">(D22-E22)/E22</f>
        <v>-0.85813050385392364</v>
      </c>
      <c r="G22" s="35">
        <v>79</v>
      </c>
      <c r="H22" s="36">
        <v>7</v>
      </c>
      <c r="I22" s="36">
        <f t="shared" si="1"/>
        <v>11.285714285714286</v>
      </c>
      <c r="J22" s="31">
        <v>2</v>
      </c>
      <c r="K22" s="31">
        <v>12</v>
      </c>
      <c r="L22" s="33">
        <v>324721.77</v>
      </c>
      <c r="M22" s="35">
        <v>64353</v>
      </c>
      <c r="N22" s="37">
        <v>44960</v>
      </c>
      <c r="O22" s="38" t="s">
        <v>21</v>
      </c>
      <c r="R22" s="31"/>
    </row>
    <row r="23" spans="1:19" s="39" customFormat="1" ht="24.95" customHeight="1" x14ac:dyDescent="0.2">
      <c r="A23" s="31">
        <v>21</v>
      </c>
      <c r="B23" s="13">
        <v>19</v>
      </c>
      <c r="C23" s="14" t="s">
        <v>58</v>
      </c>
      <c r="D23" s="15">
        <v>328.35</v>
      </c>
      <c r="E23" s="15">
        <v>916.9</v>
      </c>
      <c r="F23" s="16">
        <f t="shared" si="2"/>
        <v>-0.64189115497873261</v>
      </c>
      <c r="G23" s="17">
        <v>64</v>
      </c>
      <c r="H23" s="18">
        <v>3</v>
      </c>
      <c r="I23" s="18">
        <f t="shared" si="1"/>
        <v>21.333333333333332</v>
      </c>
      <c r="J23" s="13">
        <v>3</v>
      </c>
      <c r="K23" s="13">
        <v>3</v>
      </c>
      <c r="L23" s="15">
        <v>6126.9400000000005</v>
      </c>
      <c r="M23" s="17">
        <v>1125</v>
      </c>
      <c r="N23" s="19">
        <v>45023</v>
      </c>
      <c r="O23" s="20" t="s">
        <v>59</v>
      </c>
      <c r="R23" s="31"/>
    </row>
    <row r="24" spans="1:19" s="39" customFormat="1" ht="24.75" customHeight="1" x14ac:dyDescent="0.2">
      <c r="A24" s="31">
        <v>22</v>
      </c>
      <c r="B24" s="31">
        <v>15</v>
      </c>
      <c r="C24" s="41" t="s">
        <v>45</v>
      </c>
      <c r="D24" s="33">
        <v>319.24</v>
      </c>
      <c r="E24" s="33">
        <v>1530.12</v>
      </c>
      <c r="F24" s="34">
        <f t="shared" si="2"/>
        <v>-0.7913627689331556</v>
      </c>
      <c r="G24" s="31">
        <v>65</v>
      </c>
      <c r="H24" s="36">
        <v>5</v>
      </c>
      <c r="I24" s="36">
        <f t="shared" si="1"/>
        <v>13</v>
      </c>
      <c r="J24" s="31">
        <v>2</v>
      </c>
      <c r="K24" s="31">
        <v>18</v>
      </c>
      <c r="L24" s="33">
        <v>1044383.57</v>
      </c>
      <c r="M24" s="35">
        <v>194339</v>
      </c>
      <c r="N24" s="37">
        <v>44916</v>
      </c>
      <c r="O24" s="31" t="s">
        <v>46</v>
      </c>
      <c r="R24" s="31"/>
    </row>
    <row r="25" spans="1:19" s="43" customFormat="1" ht="24.75" customHeight="1" x14ac:dyDescent="0.15">
      <c r="A25" s="31">
        <v>23</v>
      </c>
      <c r="B25" s="31">
        <v>22</v>
      </c>
      <c r="C25" s="32" t="s">
        <v>90</v>
      </c>
      <c r="D25" s="33">
        <v>186.7</v>
      </c>
      <c r="E25" s="33">
        <v>635.9</v>
      </c>
      <c r="F25" s="34">
        <f t="shared" si="2"/>
        <v>-0.70640037741783301</v>
      </c>
      <c r="G25" s="35">
        <v>26</v>
      </c>
      <c r="H25" s="36">
        <v>2</v>
      </c>
      <c r="I25" s="36">
        <f t="shared" si="1"/>
        <v>13</v>
      </c>
      <c r="J25" s="31">
        <v>2</v>
      </c>
      <c r="K25" s="31" t="s">
        <v>17</v>
      </c>
      <c r="L25" s="33">
        <v>39507.480000000003</v>
      </c>
      <c r="M25" s="35">
        <v>6707</v>
      </c>
      <c r="N25" s="37">
        <v>44678</v>
      </c>
      <c r="O25" s="38" t="s">
        <v>33</v>
      </c>
      <c r="R25" s="31"/>
      <c r="S25" s="39"/>
    </row>
    <row r="26" spans="1:19" ht="24.95" customHeight="1" x14ac:dyDescent="0.15">
      <c r="A26" s="31">
        <v>24</v>
      </c>
      <c r="B26" s="31">
        <v>29</v>
      </c>
      <c r="C26" s="32" t="s">
        <v>47</v>
      </c>
      <c r="D26" s="33">
        <v>172</v>
      </c>
      <c r="E26" s="33">
        <v>241</v>
      </c>
      <c r="F26" s="34">
        <f t="shared" si="2"/>
        <v>-0.2863070539419087</v>
      </c>
      <c r="G26" s="35">
        <v>34</v>
      </c>
      <c r="H26" s="36">
        <v>1</v>
      </c>
      <c r="I26" s="36">
        <f t="shared" si="1"/>
        <v>34</v>
      </c>
      <c r="J26" s="31">
        <v>1</v>
      </c>
      <c r="K26" s="31">
        <v>10</v>
      </c>
      <c r="L26" s="33">
        <v>274667.63</v>
      </c>
      <c r="M26" s="35">
        <v>46048</v>
      </c>
      <c r="N26" s="37">
        <v>44973</v>
      </c>
      <c r="O26" s="38" t="s">
        <v>25</v>
      </c>
      <c r="R26" s="13"/>
      <c r="S26" s="2"/>
    </row>
    <row r="27" spans="1:19" ht="24.95" customHeight="1" x14ac:dyDescent="0.15">
      <c r="A27" s="31">
        <v>25</v>
      </c>
      <c r="B27" s="31">
        <v>30</v>
      </c>
      <c r="C27" s="32" t="s">
        <v>48</v>
      </c>
      <c r="D27" s="33">
        <v>59.4</v>
      </c>
      <c r="E27" s="33">
        <v>183.1</v>
      </c>
      <c r="F27" s="34">
        <f t="shared" si="2"/>
        <v>-0.67558711086837786</v>
      </c>
      <c r="G27" s="35">
        <v>8</v>
      </c>
      <c r="H27" s="36">
        <v>1</v>
      </c>
      <c r="I27" s="36">
        <f t="shared" si="1"/>
        <v>8</v>
      </c>
      <c r="J27" s="31">
        <v>1</v>
      </c>
      <c r="K27" s="31" t="s">
        <v>17</v>
      </c>
      <c r="L27" s="33">
        <v>35142</v>
      </c>
      <c r="M27" s="35">
        <v>5638</v>
      </c>
      <c r="N27" s="37">
        <v>44960</v>
      </c>
      <c r="O27" s="38" t="s">
        <v>49</v>
      </c>
      <c r="R27" s="13"/>
      <c r="S27" s="2"/>
    </row>
    <row r="28" spans="1:19" ht="24.75" customHeight="1" x14ac:dyDescent="0.15">
      <c r="A28" s="31">
        <v>26</v>
      </c>
      <c r="B28" s="31">
        <v>25</v>
      </c>
      <c r="C28" s="32" t="s">
        <v>50</v>
      </c>
      <c r="D28" s="33">
        <v>56</v>
      </c>
      <c r="E28" s="33">
        <v>476.9</v>
      </c>
      <c r="F28" s="34">
        <f t="shared" si="2"/>
        <v>-0.882574963304676</v>
      </c>
      <c r="G28" s="35">
        <v>13</v>
      </c>
      <c r="H28" s="36">
        <v>3</v>
      </c>
      <c r="I28" s="36">
        <f t="shared" si="1"/>
        <v>4.333333333333333</v>
      </c>
      <c r="J28" s="31">
        <v>2</v>
      </c>
      <c r="K28" s="31">
        <v>2</v>
      </c>
      <c r="L28" s="33">
        <v>669.6</v>
      </c>
      <c r="M28" s="35">
        <v>129</v>
      </c>
      <c r="N28" s="37">
        <v>45030</v>
      </c>
      <c r="O28" s="38" t="s">
        <v>30</v>
      </c>
      <c r="R28" s="13"/>
      <c r="S28" s="2"/>
    </row>
    <row r="29" spans="1:19" ht="24.75" customHeight="1" x14ac:dyDescent="0.15">
      <c r="A29" s="31">
        <v>27</v>
      </c>
      <c r="B29" s="31">
        <v>35</v>
      </c>
      <c r="C29" s="32" t="s">
        <v>51</v>
      </c>
      <c r="D29" s="33">
        <v>46</v>
      </c>
      <c r="E29" s="33">
        <v>70</v>
      </c>
      <c r="F29" s="34">
        <f t="shared" si="2"/>
        <v>-0.34285714285714286</v>
      </c>
      <c r="G29" s="35">
        <v>8</v>
      </c>
      <c r="H29" s="36">
        <v>1</v>
      </c>
      <c r="I29" s="36">
        <f t="shared" si="1"/>
        <v>8</v>
      </c>
      <c r="J29" s="31">
        <v>1</v>
      </c>
      <c r="K29" s="31" t="s">
        <v>17</v>
      </c>
      <c r="L29" s="33">
        <v>11509.6</v>
      </c>
      <c r="M29" s="35">
        <v>2083</v>
      </c>
      <c r="N29" s="37">
        <v>45009</v>
      </c>
      <c r="O29" s="38" t="s">
        <v>23</v>
      </c>
    </row>
    <row r="30" spans="1:19" ht="24.75" customHeight="1" x14ac:dyDescent="0.15">
      <c r="A30" s="31">
        <v>28</v>
      </c>
      <c r="B30" s="31">
        <v>16</v>
      </c>
      <c r="C30" s="41" t="s">
        <v>52</v>
      </c>
      <c r="D30" s="33">
        <v>34.1</v>
      </c>
      <c r="E30" s="33">
        <v>1468.06</v>
      </c>
      <c r="F30" s="34">
        <f t="shared" si="2"/>
        <v>-0.97677206653679016</v>
      </c>
      <c r="G30" s="31">
        <v>8</v>
      </c>
      <c r="H30" s="36">
        <v>2</v>
      </c>
      <c r="I30" s="36">
        <f t="shared" si="1"/>
        <v>4</v>
      </c>
      <c r="J30" s="31">
        <v>1</v>
      </c>
      <c r="K30" s="31">
        <v>4</v>
      </c>
      <c r="L30" s="33">
        <v>37325.81</v>
      </c>
      <c r="M30" s="35">
        <v>7597</v>
      </c>
      <c r="N30" s="37">
        <v>45016</v>
      </c>
      <c r="O30" s="31" t="s">
        <v>53</v>
      </c>
    </row>
    <row r="31" spans="1:19" ht="24.75" customHeight="1" x14ac:dyDescent="0.15">
      <c r="A31" s="31">
        <v>29</v>
      </c>
      <c r="B31" s="31">
        <v>24</v>
      </c>
      <c r="C31" s="32" t="s">
        <v>54</v>
      </c>
      <c r="D31" s="33">
        <v>15</v>
      </c>
      <c r="E31" s="33">
        <v>586.15</v>
      </c>
      <c r="F31" s="34">
        <f t="shared" si="2"/>
        <v>-0.97440928090079326</v>
      </c>
      <c r="G31" s="35">
        <v>3</v>
      </c>
      <c r="H31" s="36">
        <v>1</v>
      </c>
      <c r="I31" s="36">
        <f t="shared" si="1"/>
        <v>3</v>
      </c>
      <c r="J31" s="31">
        <v>1</v>
      </c>
      <c r="K31" s="31">
        <v>9</v>
      </c>
      <c r="L31" s="33">
        <v>71074.53</v>
      </c>
      <c r="M31" s="35">
        <v>14603</v>
      </c>
      <c r="N31" s="37">
        <v>44981</v>
      </c>
      <c r="O31" s="38" t="s">
        <v>33</v>
      </c>
    </row>
    <row r="32" spans="1:19" ht="24.6" customHeight="1" x14ac:dyDescent="0.15">
      <c r="A32" s="31">
        <v>30</v>
      </c>
      <c r="B32" s="31">
        <v>23</v>
      </c>
      <c r="C32" s="32" t="s">
        <v>55</v>
      </c>
      <c r="D32" s="33">
        <v>12.2</v>
      </c>
      <c r="E32" s="33">
        <v>609.79999999999995</v>
      </c>
      <c r="F32" s="34">
        <f t="shared" si="2"/>
        <v>-0.97999344047228587</v>
      </c>
      <c r="G32" s="35">
        <v>2</v>
      </c>
      <c r="H32" s="36">
        <v>1</v>
      </c>
      <c r="I32" s="36">
        <f t="shared" si="1"/>
        <v>2</v>
      </c>
      <c r="J32" s="31">
        <v>1</v>
      </c>
      <c r="K32" s="31">
        <v>6</v>
      </c>
      <c r="L32" s="33">
        <v>64526.44</v>
      </c>
      <c r="M32" s="35">
        <v>11748</v>
      </c>
      <c r="N32" s="37">
        <v>45002</v>
      </c>
      <c r="O32" s="38" t="s">
        <v>25</v>
      </c>
    </row>
    <row r="33" spans="1:15" s="71" customFormat="1" ht="24.75" customHeight="1" x14ac:dyDescent="0.2">
      <c r="B33" s="70"/>
      <c r="C33" s="73" t="s">
        <v>93</v>
      </c>
      <c r="D33" s="72">
        <f>SUBTOTAL(109,Table13[Pajamos 
(GBO)])</f>
        <v>173340.08000000002</v>
      </c>
      <c r="E33" s="72" t="s">
        <v>94</v>
      </c>
      <c r="F33" s="74">
        <f t="shared" si="2"/>
        <v>-0.38587201598560156</v>
      </c>
      <c r="G33" s="75">
        <f>SUBTOTAL(109,Table13[Žiūrovų sk. 
(ADM)])</f>
        <v>29238</v>
      </c>
    </row>
    <row r="34" spans="1:15" ht="24.75" hidden="1" customHeight="1" x14ac:dyDescent="0.15">
      <c r="A34" s="23"/>
      <c r="B34" s="23"/>
      <c r="C34" s="30"/>
      <c r="D34" s="24"/>
      <c r="E34" s="24"/>
      <c r="F34" s="25"/>
      <c r="G34" s="26"/>
      <c r="H34" s="27"/>
      <c r="I34" s="23"/>
      <c r="J34" s="27"/>
      <c r="K34" s="27"/>
      <c r="L34" s="26"/>
      <c r="M34" s="26"/>
      <c r="N34" s="28"/>
      <c r="O34" s="29"/>
    </row>
    <row r="35" spans="1:15" ht="24.75" hidden="1" customHeight="1" x14ac:dyDescent="0.15">
      <c r="A35" s="13"/>
      <c r="B35" s="22"/>
      <c r="C35" s="21"/>
      <c r="D35" s="15"/>
      <c r="E35" s="15"/>
      <c r="F35" s="16"/>
      <c r="G35" s="13"/>
      <c r="H35" s="13"/>
      <c r="I35" s="13"/>
      <c r="J35" s="13"/>
      <c r="K35" s="13"/>
      <c r="L35" s="15"/>
      <c r="M35" s="17"/>
      <c r="N35" s="19"/>
      <c r="O35" s="13"/>
    </row>
    <row r="36" spans="1:15" ht="24.95" hidden="1" customHeight="1" x14ac:dyDescent="0.15">
      <c r="B36" s="8"/>
      <c r="C36" s="10"/>
      <c r="D36" s="3"/>
      <c r="E36" s="3"/>
      <c r="F36" s="4"/>
      <c r="G36" s="2"/>
      <c r="H36" s="2"/>
      <c r="I36" s="7"/>
      <c r="J36" s="2"/>
      <c r="K36" s="2"/>
      <c r="L36" s="3"/>
      <c r="M36" s="6"/>
      <c r="N36" s="12"/>
      <c r="O36" s="2"/>
    </row>
    <row r="37" spans="1:15" ht="24.95" hidden="1" customHeight="1" x14ac:dyDescent="0.15">
      <c r="B37" s="8"/>
      <c r="C37" s="10"/>
      <c r="D37" s="3"/>
      <c r="E37" s="3"/>
      <c r="F37" s="4"/>
      <c r="G37" s="2"/>
      <c r="H37" s="2"/>
      <c r="I37" s="7"/>
      <c r="J37" s="2"/>
      <c r="K37" s="2"/>
      <c r="L37" s="3"/>
      <c r="M37" s="6"/>
      <c r="N37" s="12"/>
      <c r="O37" s="2"/>
    </row>
    <row r="38" spans="1:15" ht="24.95" hidden="1" customHeight="1" x14ac:dyDescent="0.15">
      <c r="B38" s="8"/>
      <c r="C38" s="10"/>
      <c r="D38" s="3"/>
      <c r="E38" s="3"/>
      <c r="F38" s="4"/>
      <c r="G38" s="2"/>
      <c r="H38" s="2"/>
      <c r="I38" s="7"/>
      <c r="J38" s="2"/>
      <c r="K38" s="2"/>
      <c r="L38" s="3"/>
      <c r="M38" s="6"/>
      <c r="N38" s="12"/>
      <c r="O38" s="2"/>
    </row>
    <row r="39" spans="1:15" ht="24.95" hidden="1" customHeight="1" x14ac:dyDescent="0.15">
      <c r="B39" s="8"/>
      <c r="C39" s="10"/>
      <c r="D39" s="3"/>
      <c r="E39" s="3"/>
      <c r="F39" s="4"/>
      <c r="G39" s="2"/>
      <c r="H39" s="2"/>
      <c r="I39" s="7"/>
      <c r="J39" s="2"/>
      <c r="K39" s="2"/>
      <c r="L39" s="3"/>
      <c r="M39" s="6"/>
      <c r="N39" s="12"/>
      <c r="O39" s="2"/>
    </row>
    <row r="40" spans="1:15" ht="24.95" hidden="1" customHeight="1" x14ac:dyDescent="0.15">
      <c r="B40" s="8"/>
      <c r="C40" s="10"/>
      <c r="D40" s="3"/>
      <c r="E40" s="3"/>
      <c r="F40" s="4"/>
      <c r="G40" s="2"/>
      <c r="H40" s="2"/>
      <c r="I40" s="7"/>
      <c r="J40" s="2"/>
      <c r="K40" s="2"/>
      <c r="L40" s="3"/>
      <c r="M40" s="6"/>
      <c r="N40" s="12"/>
      <c r="O40" s="2"/>
    </row>
    <row r="41" spans="1:15" ht="24.95" hidden="1" customHeight="1" x14ac:dyDescent="0.15">
      <c r="B41" s="8"/>
      <c r="C41" s="10"/>
      <c r="D41" s="5"/>
      <c r="E41" s="3"/>
      <c r="F41" s="4"/>
      <c r="G41" s="2"/>
      <c r="H41" s="2"/>
      <c r="I41" s="7"/>
      <c r="J41" s="2"/>
      <c r="K41" s="2"/>
      <c r="L41" s="3"/>
      <c r="M41" s="6"/>
      <c r="N41" s="12"/>
      <c r="O41" s="2"/>
    </row>
    <row r="42" spans="1:15" ht="24.95" hidden="1" customHeight="1" x14ac:dyDescent="0.15">
      <c r="B42" s="8"/>
      <c r="C42" s="10"/>
      <c r="D42" s="5"/>
      <c r="E42" s="3"/>
      <c r="F42" s="4"/>
      <c r="G42" s="2"/>
      <c r="H42" s="2"/>
      <c r="I42" s="7"/>
      <c r="J42" s="2"/>
      <c r="K42" s="2"/>
      <c r="L42" s="3"/>
      <c r="M42" s="6"/>
      <c r="N42" s="12"/>
      <c r="O42" s="2"/>
    </row>
    <row r="43" spans="1:15" ht="24.95" hidden="1" customHeight="1" x14ac:dyDescent="0.15">
      <c r="B43" s="8"/>
      <c r="C43" s="10"/>
      <c r="D43" s="5"/>
      <c r="E43" s="3"/>
      <c r="F43" s="4"/>
      <c r="G43" s="2"/>
      <c r="H43" s="2"/>
      <c r="I43" s="7"/>
      <c r="J43" s="2"/>
      <c r="K43" s="2"/>
      <c r="L43" s="3"/>
      <c r="M43" s="6"/>
      <c r="N43" s="12"/>
      <c r="O43" s="2"/>
    </row>
    <row r="44" spans="1:15" ht="24.95" hidden="1" customHeight="1" x14ac:dyDescent="0.15">
      <c r="B44" s="8"/>
      <c r="C44" s="10"/>
      <c r="D44" s="5"/>
      <c r="E44" s="3"/>
      <c r="F44" s="4"/>
      <c r="G44" s="2"/>
      <c r="H44" s="2"/>
      <c r="I44" s="7"/>
      <c r="J44" s="2"/>
      <c r="K44" s="2"/>
      <c r="L44" s="3"/>
      <c r="M44" s="6"/>
      <c r="N44" s="12"/>
      <c r="O44" s="2"/>
    </row>
    <row r="45" spans="1:15" ht="24.95" hidden="1" customHeight="1" x14ac:dyDescent="0.15">
      <c r="B45" s="8"/>
      <c r="C45" s="10"/>
      <c r="D45" s="5"/>
      <c r="E45" s="3"/>
      <c r="F45" s="4"/>
      <c r="G45" s="2"/>
      <c r="H45" s="2"/>
      <c r="I45" s="7"/>
      <c r="J45" s="2"/>
      <c r="K45" s="2"/>
      <c r="L45" s="3"/>
      <c r="M45" s="7"/>
      <c r="N45" s="12"/>
      <c r="O45" s="2"/>
    </row>
    <row r="46" spans="1:15" ht="24.95" hidden="1" customHeight="1" x14ac:dyDescent="0.15">
      <c r="B46" s="8"/>
      <c r="C46" s="10"/>
      <c r="D46" s="5"/>
      <c r="E46" s="3"/>
      <c r="F46" s="4"/>
      <c r="G46" s="2"/>
      <c r="H46" s="2"/>
      <c r="I46" s="7"/>
      <c r="J46" s="2"/>
      <c r="K46" s="2"/>
      <c r="L46" s="3"/>
      <c r="M46" s="7"/>
      <c r="N46" s="12"/>
      <c r="O46" s="2"/>
    </row>
    <row r="47" spans="1:15" ht="24.95" hidden="1" customHeight="1" x14ac:dyDescent="0.15">
      <c r="B47" s="8"/>
      <c r="C47" s="11"/>
      <c r="F47" s="4"/>
      <c r="I47" s="7"/>
      <c r="L47" s="3"/>
      <c r="O47" s="2"/>
    </row>
    <row r="48" spans="1:15" ht="24.95" hidden="1" customHeight="1" x14ac:dyDescent="0.15">
      <c r="B48" s="8"/>
      <c r="C48" s="11"/>
      <c r="F48" s="4"/>
      <c r="I48" s="7"/>
      <c r="L48" s="3"/>
      <c r="O48" s="2"/>
    </row>
    <row r="49" spans="2:12" ht="24.95" hidden="1" customHeight="1" x14ac:dyDescent="0.15">
      <c r="B49" s="8"/>
      <c r="C49" s="11"/>
      <c r="F49" s="4"/>
      <c r="I49" s="7"/>
      <c r="L49" s="3"/>
    </row>
    <row r="50" spans="2:12" ht="24.95" hidden="1" customHeight="1" x14ac:dyDescent="0.15">
      <c r="B50" s="8"/>
      <c r="C50" s="11"/>
      <c r="F50" s="4"/>
      <c r="L50" s="3"/>
    </row>
    <row r="51" spans="2:12" ht="24.95" hidden="1" customHeight="1" x14ac:dyDescent="0.15">
      <c r="F51" s="4"/>
      <c r="L51" s="3"/>
    </row>
    <row r="52" spans="2:12" hidden="1" x14ac:dyDescent="0.15">
      <c r="F52" s="4"/>
      <c r="L52" s="3"/>
    </row>
    <row r="53" spans="2:12" hidden="1" x14ac:dyDescent="0.15">
      <c r="F53" s="4"/>
      <c r="L53" s="3"/>
    </row>
    <row r="54" spans="2:12" hidden="1" x14ac:dyDescent="0.15">
      <c r="F54" s="4"/>
      <c r="L54" s="3"/>
    </row>
    <row r="55" spans="2:12" hidden="1" x14ac:dyDescent="0.15">
      <c r="F55" s="4"/>
      <c r="L55" s="3"/>
    </row>
    <row r="56" spans="2:12" hidden="1" x14ac:dyDescent="0.15">
      <c r="F56" s="4"/>
      <c r="L56" s="3"/>
    </row>
    <row r="57" spans="2:12" hidden="1" x14ac:dyDescent="0.15">
      <c r="F57" s="4"/>
      <c r="L57" s="3"/>
    </row>
    <row r="58" spans="2:12" hidden="1" x14ac:dyDescent="0.15">
      <c r="F58" s="4"/>
      <c r="L58" s="3"/>
    </row>
    <row r="59" spans="2:12" hidden="1" x14ac:dyDescent="0.15">
      <c r="F59" s="4"/>
      <c r="L59" s="3"/>
    </row>
    <row r="60" spans="2:12" hidden="1" x14ac:dyDescent="0.15">
      <c r="F60" s="4"/>
      <c r="L60" s="3"/>
    </row>
    <row r="61" spans="2:12" hidden="1" x14ac:dyDescent="0.15">
      <c r="F61" s="4"/>
      <c r="L61" s="3"/>
    </row>
    <row r="62" spans="2:12" hidden="1" x14ac:dyDescent="0.15">
      <c r="F62" s="4"/>
      <c r="L62" s="3"/>
    </row>
    <row r="63" spans="2:12" hidden="1" x14ac:dyDescent="0.15">
      <c r="F63" s="4"/>
      <c r="L63" s="3"/>
    </row>
    <row r="64" spans="2:12" hidden="1" x14ac:dyDescent="0.15">
      <c r="F64" s="4"/>
      <c r="L64" s="3"/>
    </row>
    <row r="65" spans="6:6" hidden="1" x14ac:dyDescent="0.15">
      <c r="F65" s="4"/>
    </row>
    <row r="66" spans="6:6" hidden="1" x14ac:dyDescent="0.15">
      <c r="F66" s="4"/>
    </row>
    <row r="67" spans="6:6" hidden="1" x14ac:dyDescent="0.15">
      <c r="F67" s="4"/>
    </row>
    <row r="68" spans="6:6" hidden="1" x14ac:dyDescent="0.15">
      <c r="F6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A807-BD5F-445A-80F4-1F011F77925C}">
  <sheetPr>
    <pageSetUpPr fitToPage="1"/>
  </sheetPr>
  <dimension ref="A1:XFC58"/>
  <sheetViews>
    <sheetView zoomScale="60" zoomScaleNormal="60" workbookViewId="0">
      <selection activeCell="H26" sqref="H26"/>
    </sheetView>
  </sheetViews>
  <sheetFormatPr defaultColWidth="18.28515625" defaultRowHeight="0" customHeight="1" zeroHeight="1" x14ac:dyDescent="0.15"/>
  <cols>
    <col min="1" max="1" width="4.7109375" style="1" customWidth="1"/>
    <col min="2" max="2" width="4.7109375" style="66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6" t="s">
        <v>155</v>
      </c>
      <c r="C3" s="21" t="s">
        <v>154</v>
      </c>
      <c r="D3" s="15">
        <v>72860.259999999995</v>
      </c>
      <c r="E3" s="33" t="s">
        <v>17</v>
      </c>
      <c r="F3" s="34" t="s">
        <v>17</v>
      </c>
      <c r="G3" s="17">
        <v>13466</v>
      </c>
      <c r="H3" s="17">
        <v>212</v>
      </c>
      <c r="I3" s="36">
        <f t="shared" ref="I3:I41" si="0">G3/H3</f>
        <v>63.518867924528301</v>
      </c>
      <c r="J3" s="18">
        <v>29</v>
      </c>
      <c r="K3" s="36">
        <v>1</v>
      </c>
      <c r="L3" s="33">
        <v>77986.990000000005</v>
      </c>
      <c r="M3" s="35">
        <v>14559</v>
      </c>
      <c r="N3" s="37">
        <v>45093</v>
      </c>
      <c r="O3" s="59" t="s">
        <v>49</v>
      </c>
    </row>
    <row r="4" spans="1:18" s="39" customFormat="1" ht="24.6" customHeight="1" x14ac:dyDescent="0.2">
      <c r="A4" s="31">
        <v>2</v>
      </c>
      <c r="B4" s="31">
        <v>2</v>
      </c>
      <c r="C4" s="41" t="s">
        <v>133</v>
      </c>
      <c r="D4" s="33">
        <v>33168.32</v>
      </c>
      <c r="E4" s="33">
        <v>42361.25</v>
      </c>
      <c r="F4" s="34">
        <f>(D4-E4)/E4</f>
        <v>-0.21701271799108857</v>
      </c>
      <c r="G4" s="35">
        <v>5084</v>
      </c>
      <c r="H4" s="36">
        <v>102</v>
      </c>
      <c r="I4" s="36">
        <f t="shared" si="0"/>
        <v>49.843137254901961</v>
      </c>
      <c r="J4" s="35">
        <v>16</v>
      </c>
      <c r="K4" s="36">
        <v>3</v>
      </c>
      <c r="L4" s="33">
        <v>204462.63</v>
      </c>
      <c r="M4" s="35">
        <v>33237</v>
      </c>
      <c r="N4" s="37">
        <v>45079</v>
      </c>
      <c r="O4" s="59" t="s">
        <v>23</v>
      </c>
    </row>
    <row r="5" spans="1:18" s="39" customFormat="1" ht="24.95" customHeight="1" x14ac:dyDescent="0.2">
      <c r="A5" s="31">
        <v>3</v>
      </c>
      <c r="B5" s="31">
        <v>1</v>
      </c>
      <c r="C5" s="41" t="s">
        <v>144</v>
      </c>
      <c r="D5" s="33">
        <v>23929.77</v>
      </c>
      <c r="E5" s="33">
        <v>42712.09</v>
      </c>
      <c r="F5" s="34">
        <f>(D5-E5)/E5</f>
        <v>-0.43974247104274217</v>
      </c>
      <c r="G5" s="35">
        <v>3494</v>
      </c>
      <c r="H5" s="36">
        <v>86</v>
      </c>
      <c r="I5" s="36">
        <f t="shared" si="0"/>
        <v>40.627906976744185</v>
      </c>
      <c r="J5" s="35">
        <v>20</v>
      </c>
      <c r="K5" s="36">
        <v>2</v>
      </c>
      <c r="L5" s="33">
        <v>93144.65</v>
      </c>
      <c r="M5" s="35">
        <v>13162</v>
      </c>
      <c r="N5" s="37">
        <v>45086</v>
      </c>
      <c r="O5" s="59" t="s">
        <v>159</v>
      </c>
      <c r="R5" s="31"/>
    </row>
    <row r="6" spans="1:18" s="39" customFormat="1" ht="24.95" customHeight="1" x14ac:dyDescent="0.2">
      <c r="A6" s="31">
        <v>4</v>
      </c>
      <c r="B6" s="18" t="s">
        <v>15</v>
      </c>
      <c r="C6" s="41" t="s">
        <v>150</v>
      </c>
      <c r="D6" s="33">
        <v>22411.89</v>
      </c>
      <c r="E6" s="33" t="s">
        <v>17</v>
      </c>
      <c r="F6" s="34" t="s">
        <v>17</v>
      </c>
      <c r="G6" s="35">
        <v>2878</v>
      </c>
      <c r="H6" s="36">
        <v>106</v>
      </c>
      <c r="I6" s="36">
        <f t="shared" si="0"/>
        <v>27.150943396226417</v>
      </c>
      <c r="J6" s="35">
        <v>14</v>
      </c>
      <c r="K6" s="36">
        <v>1</v>
      </c>
      <c r="L6" s="33">
        <v>28588.23</v>
      </c>
      <c r="M6" s="35">
        <v>3835</v>
      </c>
      <c r="N6" s="37">
        <v>45093</v>
      </c>
      <c r="O6" s="59" t="s">
        <v>21</v>
      </c>
      <c r="R6" s="31"/>
    </row>
    <row r="7" spans="1:18" s="39" customFormat="1" ht="24.95" customHeight="1" x14ac:dyDescent="0.2">
      <c r="A7" s="31">
        <v>5</v>
      </c>
      <c r="B7" s="31">
        <v>3</v>
      </c>
      <c r="C7" s="41" t="s">
        <v>114</v>
      </c>
      <c r="D7" s="33">
        <v>13876.22</v>
      </c>
      <c r="E7" s="33">
        <v>12404.61</v>
      </c>
      <c r="F7" s="34">
        <f t="shared" ref="F7:F12" si="1">(D7-E7)/E7</f>
        <v>0.11863412070190024</v>
      </c>
      <c r="G7" s="35">
        <v>1960</v>
      </c>
      <c r="H7" s="36">
        <v>45</v>
      </c>
      <c r="I7" s="36">
        <f t="shared" si="0"/>
        <v>43.555555555555557</v>
      </c>
      <c r="J7" s="35">
        <v>9</v>
      </c>
      <c r="K7" s="36">
        <v>5</v>
      </c>
      <c r="L7" s="33">
        <v>322450.09999999998</v>
      </c>
      <c r="M7" s="35">
        <v>44037</v>
      </c>
      <c r="N7" s="37">
        <v>45065</v>
      </c>
      <c r="O7" s="59" t="s">
        <v>160</v>
      </c>
      <c r="R7" s="31"/>
    </row>
    <row r="8" spans="1:18" s="39" customFormat="1" ht="24.95" customHeight="1" x14ac:dyDescent="0.2">
      <c r="A8" s="31">
        <v>6</v>
      </c>
      <c r="B8" s="31">
        <v>7</v>
      </c>
      <c r="C8" s="41" t="s">
        <v>136</v>
      </c>
      <c r="D8" s="33">
        <v>8923.57</v>
      </c>
      <c r="E8" s="33">
        <v>7320.68</v>
      </c>
      <c r="F8" s="34">
        <f t="shared" si="1"/>
        <v>0.21895370375429596</v>
      </c>
      <c r="G8" s="35">
        <v>1236</v>
      </c>
      <c r="H8" s="36">
        <v>24</v>
      </c>
      <c r="I8" s="36">
        <f t="shared" si="0"/>
        <v>51.5</v>
      </c>
      <c r="J8" s="35">
        <v>8</v>
      </c>
      <c r="K8" s="36">
        <v>3</v>
      </c>
      <c r="L8" s="33">
        <v>45292.26</v>
      </c>
      <c r="M8" s="35">
        <v>6861</v>
      </c>
      <c r="N8" s="37">
        <v>45079</v>
      </c>
      <c r="O8" s="59" t="s">
        <v>49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19</v>
      </c>
      <c r="D9" s="33">
        <v>7590</v>
      </c>
      <c r="E9" s="33">
        <v>9206.9699999999993</v>
      </c>
      <c r="F9" s="34">
        <f t="shared" si="1"/>
        <v>-0.17562455400636687</v>
      </c>
      <c r="G9" s="35">
        <v>1409</v>
      </c>
      <c r="H9" s="36">
        <v>41</v>
      </c>
      <c r="I9" s="36">
        <f t="shared" si="0"/>
        <v>34.365853658536587</v>
      </c>
      <c r="J9" s="35">
        <v>9</v>
      </c>
      <c r="K9" s="36">
        <v>11</v>
      </c>
      <c r="L9" s="33">
        <v>566718.96</v>
      </c>
      <c r="M9" s="35">
        <v>103692</v>
      </c>
      <c r="N9" s="37">
        <v>45023</v>
      </c>
      <c r="O9" s="59" t="s">
        <v>160</v>
      </c>
      <c r="R9" s="31"/>
    </row>
    <row r="10" spans="1:18" s="39" customFormat="1" ht="24.95" customHeight="1" x14ac:dyDescent="0.2">
      <c r="A10" s="31">
        <v>8</v>
      </c>
      <c r="B10" s="31">
        <v>4</v>
      </c>
      <c r="C10" s="41" t="s">
        <v>145</v>
      </c>
      <c r="D10" s="33">
        <v>7435.73</v>
      </c>
      <c r="E10" s="33">
        <v>11762.63</v>
      </c>
      <c r="F10" s="34">
        <f t="shared" si="1"/>
        <v>-0.36785140738083233</v>
      </c>
      <c r="G10" s="35">
        <v>1101</v>
      </c>
      <c r="H10" s="36">
        <v>36</v>
      </c>
      <c r="I10" s="36">
        <f t="shared" si="0"/>
        <v>30.583333333333332</v>
      </c>
      <c r="J10" s="35">
        <v>9</v>
      </c>
      <c r="K10" s="36">
        <v>2</v>
      </c>
      <c r="L10" s="33">
        <v>28461.18</v>
      </c>
      <c r="M10" s="35">
        <v>4425</v>
      </c>
      <c r="N10" s="37">
        <v>45086</v>
      </c>
      <c r="O10" s="59" t="s">
        <v>160</v>
      </c>
      <c r="R10" s="31"/>
    </row>
    <row r="11" spans="1:18" s="39" customFormat="1" ht="24.95" customHeight="1" x14ac:dyDescent="0.2">
      <c r="A11" s="31">
        <v>9</v>
      </c>
      <c r="B11" s="31">
        <v>6</v>
      </c>
      <c r="C11" s="32" t="s">
        <v>126</v>
      </c>
      <c r="D11" s="33">
        <v>7435.66</v>
      </c>
      <c r="E11" s="33">
        <v>8707.2199999999993</v>
      </c>
      <c r="F11" s="34">
        <f t="shared" si="1"/>
        <v>-0.14603512946726965</v>
      </c>
      <c r="G11" s="35">
        <v>1240</v>
      </c>
      <c r="H11" s="36">
        <v>36</v>
      </c>
      <c r="I11" s="36">
        <f t="shared" si="0"/>
        <v>34.444444444444443</v>
      </c>
      <c r="J11" s="35">
        <v>11</v>
      </c>
      <c r="K11" s="36">
        <v>4</v>
      </c>
      <c r="L11" s="33">
        <v>70242.94</v>
      </c>
      <c r="M11" s="35">
        <v>13113</v>
      </c>
      <c r="N11" s="37">
        <v>45072</v>
      </c>
      <c r="O11" s="59" t="s">
        <v>49</v>
      </c>
      <c r="R11" s="31"/>
    </row>
    <row r="12" spans="1:18" s="39" customFormat="1" ht="24.6" customHeight="1" x14ac:dyDescent="0.2">
      <c r="A12" s="31">
        <v>10</v>
      </c>
      <c r="B12" s="31">
        <v>8</v>
      </c>
      <c r="C12" s="41" t="s">
        <v>85</v>
      </c>
      <c r="D12" s="33">
        <v>5345.22</v>
      </c>
      <c r="E12" s="33">
        <v>5970.46</v>
      </c>
      <c r="F12" s="34">
        <f t="shared" si="1"/>
        <v>-0.10472224920692874</v>
      </c>
      <c r="G12" s="35">
        <v>755</v>
      </c>
      <c r="H12" s="36">
        <v>23</v>
      </c>
      <c r="I12" s="36">
        <f t="shared" si="0"/>
        <v>32.826086956521742</v>
      </c>
      <c r="J12" s="35">
        <v>4</v>
      </c>
      <c r="K12" s="36">
        <v>7</v>
      </c>
      <c r="L12" s="33">
        <v>268551.52</v>
      </c>
      <c r="M12" s="35">
        <v>37601</v>
      </c>
      <c r="N12" s="37">
        <v>45051</v>
      </c>
      <c r="O12" s="59" t="s">
        <v>49</v>
      </c>
      <c r="R12" s="31"/>
    </row>
    <row r="13" spans="1:18" s="39" customFormat="1" ht="24.95" customHeight="1" x14ac:dyDescent="0.2">
      <c r="A13" s="31">
        <v>11</v>
      </c>
      <c r="B13" s="18" t="s">
        <v>15</v>
      </c>
      <c r="C13" s="41" t="s">
        <v>151</v>
      </c>
      <c r="D13" s="33">
        <v>4187.25</v>
      </c>
      <c r="E13" s="33" t="s">
        <v>17</v>
      </c>
      <c r="F13" s="34" t="s">
        <v>17</v>
      </c>
      <c r="G13" s="35">
        <v>611</v>
      </c>
      <c r="H13" s="36">
        <v>44</v>
      </c>
      <c r="I13" s="36">
        <f t="shared" si="0"/>
        <v>13.886363636363637</v>
      </c>
      <c r="J13" s="35">
        <v>15</v>
      </c>
      <c r="K13" s="36">
        <v>1</v>
      </c>
      <c r="L13" s="33">
        <v>4187.25</v>
      </c>
      <c r="M13" s="35">
        <v>611</v>
      </c>
      <c r="N13" s="37">
        <v>45093</v>
      </c>
      <c r="O13" s="59" t="s">
        <v>25</v>
      </c>
      <c r="R13" s="31"/>
    </row>
    <row r="14" spans="1:18" s="39" customFormat="1" ht="24.95" customHeight="1" x14ac:dyDescent="0.2">
      <c r="A14" s="31">
        <v>12</v>
      </c>
      <c r="B14" s="31">
        <v>9</v>
      </c>
      <c r="C14" s="32" t="s">
        <v>16</v>
      </c>
      <c r="D14" s="33">
        <v>1051.3699999999999</v>
      </c>
      <c r="E14" s="33">
        <v>2011.48</v>
      </c>
      <c r="F14" s="34">
        <f>(D14-E14)/E14</f>
        <v>-0.47731521069063582</v>
      </c>
      <c r="G14" s="35">
        <v>218</v>
      </c>
      <c r="H14" s="36">
        <v>14</v>
      </c>
      <c r="I14" s="36">
        <f t="shared" si="0"/>
        <v>15.571428571428571</v>
      </c>
      <c r="J14" s="35">
        <v>4</v>
      </c>
      <c r="K14" s="36">
        <v>9</v>
      </c>
      <c r="L14" s="33">
        <v>244110.37</v>
      </c>
      <c r="M14" s="35">
        <v>48566</v>
      </c>
      <c r="N14" s="37">
        <v>45037</v>
      </c>
      <c r="O14" s="59" t="s">
        <v>18</v>
      </c>
      <c r="R14" s="31"/>
    </row>
    <row r="15" spans="1:18" s="39" customFormat="1" ht="24.6" customHeight="1" x14ac:dyDescent="0.2">
      <c r="A15" s="31">
        <v>13</v>
      </c>
      <c r="B15" s="31">
        <v>13</v>
      </c>
      <c r="C15" s="41" t="s">
        <v>118</v>
      </c>
      <c r="D15" s="33">
        <v>432.05</v>
      </c>
      <c r="E15" s="33">
        <v>928.45</v>
      </c>
      <c r="F15" s="34">
        <f>(D15-E15)/E15</f>
        <v>-0.53465453174645916</v>
      </c>
      <c r="G15" s="35">
        <v>97</v>
      </c>
      <c r="H15" s="36">
        <v>6</v>
      </c>
      <c r="I15" s="36">
        <f t="shared" si="0"/>
        <v>16.166666666666668</v>
      </c>
      <c r="J15" s="35">
        <v>3</v>
      </c>
      <c r="K15" s="36">
        <v>4</v>
      </c>
      <c r="L15" s="33">
        <v>6761.7</v>
      </c>
      <c r="M15" s="35">
        <v>1624</v>
      </c>
      <c r="N15" s="37">
        <v>45072</v>
      </c>
      <c r="O15" s="59" t="s">
        <v>30</v>
      </c>
      <c r="R15" s="31"/>
    </row>
    <row r="16" spans="1:18" s="39" customFormat="1" ht="24.95" customHeight="1" x14ac:dyDescent="0.2">
      <c r="A16" s="31">
        <v>14</v>
      </c>
      <c r="B16" s="31">
        <v>11</v>
      </c>
      <c r="C16" s="41" t="s">
        <v>62</v>
      </c>
      <c r="D16" s="45">
        <v>395.88</v>
      </c>
      <c r="E16" s="45">
        <v>1526.95</v>
      </c>
      <c r="F16" s="34">
        <f>(D16-E16)/E16</f>
        <v>-0.74073807262844238</v>
      </c>
      <c r="G16" s="46">
        <v>83</v>
      </c>
      <c r="H16" s="36">
        <v>7</v>
      </c>
      <c r="I16" s="36">
        <f t="shared" si="0"/>
        <v>11.857142857142858</v>
      </c>
      <c r="J16" s="35">
        <v>3</v>
      </c>
      <c r="K16" s="36">
        <v>8</v>
      </c>
      <c r="L16" s="45">
        <v>42491.55999999999</v>
      </c>
      <c r="M16" s="46">
        <v>8519</v>
      </c>
      <c r="N16" s="37">
        <v>45044</v>
      </c>
      <c r="O16" s="59" t="s">
        <v>33</v>
      </c>
      <c r="R16" s="31"/>
    </row>
    <row r="17" spans="1:15" s="43" customFormat="1" ht="24.6" customHeight="1" x14ac:dyDescent="0.15">
      <c r="A17" s="31">
        <v>15</v>
      </c>
      <c r="B17" s="31" t="s">
        <v>17</v>
      </c>
      <c r="C17" s="41" t="s">
        <v>72</v>
      </c>
      <c r="D17" s="33">
        <v>366.4</v>
      </c>
      <c r="E17" s="33" t="s">
        <v>17</v>
      </c>
      <c r="F17" s="34" t="s">
        <v>17</v>
      </c>
      <c r="G17" s="35">
        <v>60</v>
      </c>
      <c r="H17" s="36">
        <v>2</v>
      </c>
      <c r="I17" s="36">
        <f t="shared" si="0"/>
        <v>30</v>
      </c>
      <c r="J17" s="35">
        <v>2</v>
      </c>
      <c r="K17" s="31">
        <v>13</v>
      </c>
      <c r="L17" s="33">
        <v>56066</v>
      </c>
      <c r="M17" s="35">
        <v>7452</v>
      </c>
      <c r="N17" s="37">
        <v>45012</v>
      </c>
      <c r="O17" s="59" t="s">
        <v>73</v>
      </c>
    </row>
    <row r="18" spans="1:15" s="43" customFormat="1" ht="24.95" customHeight="1" x14ac:dyDescent="0.15">
      <c r="A18" s="31">
        <v>16</v>
      </c>
      <c r="B18" s="34" t="s">
        <v>17</v>
      </c>
      <c r="C18" s="41" t="s">
        <v>152</v>
      </c>
      <c r="D18" s="33">
        <v>358.7</v>
      </c>
      <c r="E18" s="33" t="s">
        <v>17</v>
      </c>
      <c r="F18" s="34" t="s">
        <v>17</v>
      </c>
      <c r="G18" s="35">
        <v>154</v>
      </c>
      <c r="H18" s="36">
        <v>7</v>
      </c>
      <c r="I18" s="36">
        <f t="shared" si="0"/>
        <v>22</v>
      </c>
      <c r="J18" s="35">
        <v>2</v>
      </c>
      <c r="K18" s="34" t="s">
        <v>17</v>
      </c>
      <c r="L18" s="33">
        <v>100895.33</v>
      </c>
      <c r="M18" s="35">
        <v>21175</v>
      </c>
      <c r="N18" s="37">
        <v>44603</v>
      </c>
      <c r="O18" s="59" t="s">
        <v>25</v>
      </c>
    </row>
    <row r="19" spans="1:15" s="43" customFormat="1" ht="24.6" customHeight="1" x14ac:dyDescent="0.15">
      <c r="A19" s="31">
        <v>17</v>
      </c>
      <c r="B19" s="31">
        <v>22</v>
      </c>
      <c r="C19" s="32" t="s">
        <v>42</v>
      </c>
      <c r="D19" s="33">
        <v>331.5</v>
      </c>
      <c r="E19" s="33">
        <v>224.5</v>
      </c>
      <c r="F19" s="34">
        <f>(D19-E19)/E19</f>
        <v>0.47661469933184858</v>
      </c>
      <c r="G19" s="35">
        <v>50</v>
      </c>
      <c r="H19" s="36">
        <v>4</v>
      </c>
      <c r="I19" s="36">
        <f t="shared" si="0"/>
        <v>12.5</v>
      </c>
      <c r="J19" s="35">
        <v>1</v>
      </c>
      <c r="K19" s="36">
        <v>16</v>
      </c>
      <c r="L19" s="33">
        <v>235374.13000000003</v>
      </c>
      <c r="M19" s="35">
        <v>36861</v>
      </c>
      <c r="N19" s="37">
        <v>44988</v>
      </c>
      <c r="O19" s="59" t="s">
        <v>43</v>
      </c>
    </row>
    <row r="20" spans="1:15" s="43" customFormat="1" ht="24.6" customHeight="1" x14ac:dyDescent="0.15">
      <c r="A20" s="31">
        <v>18</v>
      </c>
      <c r="B20" s="31">
        <v>18</v>
      </c>
      <c r="C20" s="41" t="s">
        <v>115</v>
      </c>
      <c r="D20" s="33">
        <v>329.7</v>
      </c>
      <c r="E20" s="33">
        <v>455</v>
      </c>
      <c r="F20" s="34">
        <f>(D20-E20)/E20</f>
        <v>-0.27538461538461539</v>
      </c>
      <c r="G20" s="35">
        <v>56</v>
      </c>
      <c r="H20" s="36">
        <v>6</v>
      </c>
      <c r="I20" s="36">
        <f t="shared" si="0"/>
        <v>9.3333333333333339</v>
      </c>
      <c r="J20" s="35">
        <v>2</v>
      </c>
      <c r="K20" s="36">
        <v>5</v>
      </c>
      <c r="L20" s="33">
        <v>7109.6</v>
      </c>
      <c r="M20" s="35">
        <v>1254</v>
      </c>
      <c r="N20" s="37">
        <v>45065</v>
      </c>
      <c r="O20" s="59" t="s">
        <v>49</v>
      </c>
    </row>
    <row r="21" spans="1:15" s="43" customFormat="1" ht="24.6" customHeight="1" x14ac:dyDescent="0.15">
      <c r="A21" s="31">
        <v>19</v>
      </c>
      <c r="B21" s="34" t="s">
        <v>17</v>
      </c>
      <c r="C21" s="41" t="s">
        <v>153</v>
      </c>
      <c r="D21" s="33">
        <v>300</v>
      </c>
      <c r="E21" s="33" t="s">
        <v>17</v>
      </c>
      <c r="F21" s="34" t="s">
        <v>17</v>
      </c>
      <c r="G21" s="35">
        <v>94</v>
      </c>
      <c r="H21" s="36">
        <v>6</v>
      </c>
      <c r="I21" s="36">
        <f t="shared" si="0"/>
        <v>15.666666666666666</v>
      </c>
      <c r="J21" s="35">
        <v>2</v>
      </c>
      <c r="K21" s="34" t="s">
        <v>17</v>
      </c>
      <c r="L21" s="33">
        <v>17330.400000000001</v>
      </c>
      <c r="M21" s="35">
        <v>3599</v>
      </c>
      <c r="N21" s="37">
        <v>44645</v>
      </c>
      <c r="O21" s="59" t="s">
        <v>25</v>
      </c>
    </row>
    <row r="22" spans="1:15" s="43" customFormat="1" ht="24.6" customHeight="1" x14ac:dyDescent="0.15">
      <c r="A22" s="31">
        <v>20</v>
      </c>
      <c r="B22" s="31">
        <v>16</v>
      </c>
      <c r="C22" s="41" t="s">
        <v>130</v>
      </c>
      <c r="D22" s="33">
        <v>266.5</v>
      </c>
      <c r="E22" s="33">
        <v>482.54</v>
      </c>
      <c r="F22" s="34">
        <f>(D22-E22)/E22</f>
        <v>-0.44771417913540851</v>
      </c>
      <c r="G22" s="35">
        <v>39</v>
      </c>
      <c r="H22" s="36">
        <v>3</v>
      </c>
      <c r="I22" s="36">
        <f t="shared" si="0"/>
        <v>13</v>
      </c>
      <c r="J22" s="35">
        <v>1</v>
      </c>
      <c r="K22" s="36">
        <v>3</v>
      </c>
      <c r="L22" s="33">
        <v>7193.2199999999993</v>
      </c>
      <c r="M22" s="35">
        <v>1115</v>
      </c>
      <c r="N22" s="37">
        <v>45078</v>
      </c>
      <c r="O22" s="59" t="s">
        <v>33</v>
      </c>
    </row>
    <row r="23" spans="1:15" s="43" customFormat="1" ht="24.6" customHeight="1" x14ac:dyDescent="0.15">
      <c r="A23" s="31">
        <v>21</v>
      </c>
      <c r="B23" s="31">
        <v>31</v>
      </c>
      <c r="C23" s="41" t="s">
        <v>83</v>
      </c>
      <c r="D23" s="33">
        <v>161</v>
      </c>
      <c r="E23" s="33">
        <v>11</v>
      </c>
      <c r="F23" s="34">
        <f>(D23-E23)/E23</f>
        <v>13.636363636363637</v>
      </c>
      <c r="G23" s="35">
        <v>29</v>
      </c>
      <c r="H23" s="36">
        <v>1</v>
      </c>
      <c r="I23" s="36">
        <f t="shared" si="0"/>
        <v>29</v>
      </c>
      <c r="J23" s="35">
        <v>1</v>
      </c>
      <c r="K23" s="36">
        <v>7</v>
      </c>
      <c r="L23" s="33">
        <v>1193.8</v>
      </c>
      <c r="M23" s="35">
        <v>222</v>
      </c>
      <c r="N23" s="37">
        <v>45052</v>
      </c>
      <c r="O23" s="59" t="s">
        <v>30</v>
      </c>
    </row>
    <row r="24" spans="1:15" s="43" customFormat="1" ht="24.6" customHeight="1" x14ac:dyDescent="0.15">
      <c r="A24" s="31">
        <v>22</v>
      </c>
      <c r="B24" s="31" t="s">
        <v>17</v>
      </c>
      <c r="C24" s="41" t="s">
        <v>92</v>
      </c>
      <c r="D24" s="33">
        <v>160</v>
      </c>
      <c r="E24" s="33" t="s">
        <v>17</v>
      </c>
      <c r="F24" s="34" t="s">
        <v>17</v>
      </c>
      <c r="G24" s="35">
        <v>30</v>
      </c>
      <c r="H24" s="36">
        <v>1</v>
      </c>
      <c r="I24" s="36">
        <f t="shared" si="0"/>
        <v>30</v>
      </c>
      <c r="J24" s="36">
        <v>1</v>
      </c>
      <c r="K24" s="36">
        <v>7</v>
      </c>
      <c r="L24" s="33">
        <v>3658</v>
      </c>
      <c r="M24" s="35">
        <v>645</v>
      </c>
      <c r="N24" s="37">
        <v>45051</v>
      </c>
      <c r="O24" s="59" t="s">
        <v>73</v>
      </c>
    </row>
    <row r="25" spans="1:15" s="43" customFormat="1" ht="24.6" customHeight="1" x14ac:dyDescent="0.15">
      <c r="A25" s="31">
        <v>23</v>
      </c>
      <c r="B25" s="31">
        <v>26</v>
      </c>
      <c r="C25" s="41" t="s">
        <v>86</v>
      </c>
      <c r="D25" s="33">
        <v>156.69999999999999</v>
      </c>
      <c r="E25" s="33">
        <v>98.55</v>
      </c>
      <c r="F25" s="34">
        <f>(D25-E25)/E25</f>
        <v>0.59005580923389134</v>
      </c>
      <c r="G25" s="35">
        <v>28</v>
      </c>
      <c r="H25" s="36">
        <v>1</v>
      </c>
      <c r="I25" s="36">
        <f t="shared" si="0"/>
        <v>28</v>
      </c>
      <c r="J25" s="35">
        <v>1</v>
      </c>
      <c r="K25" s="36">
        <v>8</v>
      </c>
      <c r="L25" s="33">
        <v>16158.87</v>
      </c>
      <c r="M25" s="35">
        <v>2570</v>
      </c>
      <c r="N25" s="37">
        <v>45047</v>
      </c>
      <c r="O25" s="59" t="s">
        <v>160</v>
      </c>
    </row>
    <row r="26" spans="1:15" s="43" customFormat="1" ht="24.6" customHeight="1" x14ac:dyDescent="0.15">
      <c r="A26" s="31">
        <v>24</v>
      </c>
      <c r="B26" s="31">
        <v>12</v>
      </c>
      <c r="C26" s="41" t="s">
        <v>106</v>
      </c>
      <c r="D26" s="33">
        <v>140.32</v>
      </c>
      <c r="E26" s="33">
        <v>1450.16</v>
      </c>
      <c r="F26" s="34">
        <f>(D26-E26)/E26</f>
        <v>-0.90323826336404267</v>
      </c>
      <c r="G26" s="35">
        <v>31</v>
      </c>
      <c r="H26" s="36">
        <v>5</v>
      </c>
      <c r="I26" s="36">
        <f t="shared" si="0"/>
        <v>6.2</v>
      </c>
      <c r="J26" s="35">
        <v>3</v>
      </c>
      <c r="K26" s="36">
        <v>6</v>
      </c>
      <c r="L26" s="33">
        <v>30502.92</v>
      </c>
      <c r="M26" s="35">
        <v>6542</v>
      </c>
      <c r="N26" s="37">
        <v>45058</v>
      </c>
      <c r="O26" s="59" t="s">
        <v>25</v>
      </c>
    </row>
    <row r="27" spans="1:15" s="43" customFormat="1" ht="24.6" customHeight="1" x14ac:dyDescent="0.15">
      <c r="A27" s="31">
        <v>25</v>
      </c>
      <c r="B27" s="34" t="s">
        <v>17</v>
      </c>
      <c r="C27" s="41" t="s">
        <v>41</v>
      </c>
      <c r="D27" s="33">
        <v>122</v>
      </c>
      <c r="E27" s="33" t="s">
        <v>17</v>
      </c>
      <c r="F27" s="34" t="s">
        <v>17</v>
      </c>
      <c r="G27" s="35">
        <v>17</v>
      </c>
      <c r="H27" s="36">
        <v>1</v>
      </c>
      <c r="I27" s="36">
        <f t="shared" si="0"/>
        <v>17</v>
      </c>
      <c r="J27" s="35">
        <v>1</v>
      </c>
      <c r="K27" s="34" t="s">
        <v>17</v>
      </c>
      <c r="L27" s="33">
        <v>129989.08</v>
      </c>
      <c r="M27" s="35">
        <v>20395</v>
      </c>
      <c r="N27" s="37">
        <v>44981</v>
      </c>
      <c r="O27" s="59" t="s">
        <v>39</v>
      </c>
    </row>
    <row r="28" spans="1:15" s="43" customFormat="1" ht="24.6" customHeight="1" x14ac:dyDescent="0.15">
      <c r="A28" s="31">
        <v>26</v>
      </c>
      <c r="B28" s="31" t="s">
        <v>17</v>
      </c>
      <c r="C28" s="21" t="s">
        <v>74</v>
      </c>
      <c r="D28" s="15">
        <v>118.4</v>
      </c>
      <c r="E28" s="15" t="s">
        <v>17</v>
      </c>
      <c r="F28" s="34" t="s">
        <v>17</v>
      </c>
      <c r="G28" s="17">
        <v>16</v>
      </c>
      <c r="H28" s="17">
        <v>1</v>
      </c>
      <c r="I28" s="36">
        <f t="shared" si="0"/>
        <v>16</v>
      </c>
      <c r="J28" s="18">
        <v>1</v>
      </c>
      <c r="K28" s="31">
        <v>13</v>
      </c>
      <c r="L28" s="15">
        <v>45706</v>
      </c>
      <c r="M28" s="17">
        <v>5365</v>
      </c>
      <c r="N28" s="19">
        <v>45012</v>
      </c>
      <c r="O28" s="68" t="s">
        <v>73</v>
      </c>
    </row>
    <row r="29" spans="1:15" s="43" customFormat="1" ht="24.6" customHeight="1" x14ac:dyDescent="0.15">
      <c r="A29" s="31">
        <v>27</v>
      </c>
      <c r="B29" s="31">
        <v>27</v>
      </c>
      <c r="C29" s="32" t="s">
        <v>90</v>
      </c>
      <c r="D29" s="33">
        <v>110.8</v>
      </c>
      <c r="E29" s="33">
        <v>60.9</v>
      </c>
      <c r="F29" s="34">
        <f>(D29-E29)/E29</f>
        <v>0.819376026272578</v>
      </c>
      <c r="G29" s="35">
        <v>16</v>
      </c>
      <c r="H29" s="36">
        <v>1</v>
      </c>
      <c r="I29" s="36">
        <f t="shared" si="0"/>
        <v>16</v>
      </c>
      <c r="J29" s="35">
        <v>1</v>
      </c>
      <c r="K29" s="36" t="s">
        <v>17</v>
      </c>
      <c r="L29" s="33">
        <v>40709.780000000013</v>
      </c>
      <c r="M29" s="35">
        <v>6904</v>
      </c>
      <c r="N29" s="37">
        <v>44678</v>
      </c>
      <c r="O29" s="59" t="s">
        <v>33</v>
      </c>
    </row>
    <row r="30" spans="1:15" s="43" customFormat="1" ht="24.6" customHeight="1" x14ac:dyDescent="0.15">
      <c r="A30" s="31">
        <v>28</v>
      </c>
      <c r="B30" s="31">
        <v>15</v>
      </c>
      <c r="C30" s="41" t="s">
        <v>146</v>
      </c>
      <c r="D30" s="33">
        <v>110.16</v>
      </c>
      <c r="E30" s="33">
        <v>529.21</v>
      </c>
      <c r="F30" s="34">
        <f>(D30-E30)/E30</f>
        <v>-0.7918406681657566</v>
      </c>
      <c r="G30" s="35">
        <v>22</v>
      </c>
      <c r="H30" s="36">
        <v>1</v>
      </c>
      <c r="I30" s="36">
        <f t="shared" si="0"/>
        <v>22</v>
      </c>
      <c r="J30" s="35">
        <v>1</v>
      </c>
      <c r="K30" s="34" t="s">
        <v>17</v>
      </c>
      <c r="L30" s="33">
        <v>185641.76</v>
      </c>
      <c r="M30" s="35">
        <v>36944</v>
      </c>
      <c r="N30" s="37">
        <v>44568</v>
      </c>
      <c r="O30" s="59" t="s">
        <v>159</v>
      </c>
    </row>
    <row r="31" spans="1:15" s="43" customFormat="1" ht="24.6" customHeight="1" x14ac:dyDescent="0.15">
      <c r="A31" s="31">
        <v>29</v>
      </c>
      <c r="B31" s="31">
        <v>10</v>
      </c>
      <c r="C31" s="41" t="s">
        <v>142</v>
      </c>
      <c r="D31" s="33">
        <v>100</v>
      </c>
      <c r="E31" s="33">
        <v>1737.01</v>
      </c>
      <c r="F31" s="34">
        <f>(D31-E31)/E31</f>
        <v>-0.94242980754284666</v>
      </c>
      <c r="G31" s="35">
        <v>14</v>
      </c>
      <c r="H31" s="36">
        <v>4</v>
      </c>
      <c r="I31" s="36">
        <f t="shared" si="0"/>
        <v>3.5</v>
      </c>
      <c r="J31" s="35">
        <v>2</v>
      </c>
      <c r="K31" s="36">
        <v>2</v>
      </c>
      <c r="L31" s="33">
        <v>3770.74</v>
      </c>
      <c r="M31" s="35">
        <v>574</v>
      </c>
      <c r="N31" s="37">
        <v>45086</v>
      </c>
      <c r="O31" s="59" t="s">
        <v>143</v>
      </c>
    </row>
    <row r="32" spans="1:15" s="43" customFormat="1" ht="24.6" customHeight="1" x14ac:dyDescent="0.15">
      <c r="A32" s="31">
        <v>30</v>
      </c>
      <c r="B32" s="31">
        <v>14</v>
      </c>
      <c r="C32" s="32" t="s">
        <v>122</v>
      </c>
      <c r="D32" s="33">
        <v>98.74</v>
      </c>
      <c r="E32" s="33">
        <v>681.33</v>
      </c>
      <c r="F32" s="34">
        <f>(D32-E32)/E32</f>
        <v>-0.85507756887264619</v>
      </c>
      <c r="G32" s="35">
        <v>18</v>
      </c>
      <c r="H32" s="36">
        <v>3</v>
      </c>
      <c r="I32" s="36">
        <f t="shared" si="0"/>
        <v>6</v>
      </c>
      <c r="J32" s="35">
        <v>2</v>
      </c>
      <c r="K32" s="36">
        <v>4</v>
      </c>
      <c r="L32" s="33">
        <v>18444.900000000001</v>
      </c>
      <c r="M32" s="35">
        <v>3128</v>
      </c>
      <c r="N32" s="37">
        <v>45072</v>
      </c>
      <c r="O32" s="59" t="s">
        <v>25</v>
      </c>
    </row>
    <row r="33" spans="1:15" s="43" customFormat="1" ht="24.6" customHeight="1" x14ac:dyDescent="0.15">
      <c r="A33" s="31">
        <v>31</v>
      </c>
      <c r="B33" s="31" t="s">
        <v>17</v>
      </c>
      <c r="C33" s="41" t="s">
        <v>157</v>
      </c>
      <c r="D33" s="33">
        <v>80</v>
      </c>
      <c r="E33" s="33" t="s">
        <v>17</v>
      </c>
      <c r="F33" s="34" t="s">
        <v>17</v>
      </c>
      <c r="G33" s="35">
        <v>16</v>
      </c>
      <c r="H33" s="36">
        <v>1</v>
      </c>
      <c r="I33" s="36">
        <f t="shared" si="0"/>
        <v>16</v>
      </c>
      <c r="J33" s="36">
        <v>1</v>
      </c>
      <c r="K33" s="31" t="s">
        <v>17</v>
      </c>
      <c r="L33" s="33">
        <v>929</v>
      </c>
      <c r="M33" s="35">
        <v>307</v>
      </c>
      <c r="N33" s="37">
        <v>44007</v>
      </c>
      <c r="O33" s="59" t="s">
        <v>73</v>
      </c>
    </row>
    <row r="34" spans="1:15" s="43" customFormat="1" ht="24.6" customHeight="1" x14ac:dyDescent="0.15">
      <c r="A34" s="31">
        <v>32</v>
      </c>
      <c r="B34" s="31">
        <v>24</v>
      </c>
      <c r="C34" s="41" t="s">
        <v>61</v>
      </c>
      <c r="D34" s="45">
        <v>74.2</v>
      </c>
      <c r="E34" s="45">
        <v>116.6</v>
      </c>
      <c r="F34" s="34">
        <f>(D34-E34)/E34</f>
        <v>-0.36363636363636359</v>
      </c>
      <c r="G34" s="46">
        <v>12</v>
      </c>
      <c r="H34" s="36">
        <v>2</v>
      </c>
      <c r="I34" s="36">
        <f t="shared" si="0"/>
        <v>6</v>
      </c>
      <c r="J34" s="35">
        <v>1</v>
      </c>
      <c r="K34" s="36">
        <v>8</v>
      </c>
      <c r="L34" s="45">
        <v>10754.770000000004</v>
      </c>
      <c r="M34" s="46">
        <v>1759</v>
      </c>
      <c r="N34" s="37">
        <v>45044</v>
      </c>
      <c r="O34" s="59" t="s">
        <v>33</v>
      </c>
    </row>
    <row r="35" spans="1:15" s="43" customFormat="1" ht="24.6" customHeight="1" x14ac:dyDescent="0.15">
      <c r="A35" s="31">
        <v>33</v>
      </c>
      <c r="B35" s="31" t="s">
        <v>17</v>
      </c>
      <c r="C35" s="41" t="s">
        <v>156</v>
      </c>
      <c r="D35" s="33">
        <v>65</v>
      </c>
      <c r="E35" s="33" t="s">
        <v>17</v>
      </c>
      <c r="F35" s="34" t="s">
        <v>17</v>
      </c>
      <c r="G35" s="35">
        <v>14</v>
      </c>
      <c r="H35" s="31">
        <v>1</v>
      </c>
      <c r="I35" s="36">
        <f t="shared" si="0"/>
        <v>14</v>
      </c>
      <c r="J35" s="31">
        <v>1</v>
      </c>
      <c r="K35" s="31" t="s">
        <v>17</v>
      </c>
      <c r="L35" s="33">
        <v>180</v>
      </c>
      <c r="M35" s="35">
        <v>38</v>
      </c>
      <c r="N35" s="37">
        <v>45012</v>
      </c>
      <c r="O35" s="38" t="s">
        <v>73</v>
      </c>
    </row>
    <row r="36" spans="1:15" s="43" customFormat="1" ht="24.6" customHeight="1" x14ac:dyDescent="0.15">
      <c r="A36" s="31">
        <v>34</v>
      </c>
      <c r="B36" s="31">
        <v>20</v>
      </c>
      <c r="C36" s="41" t="s">
        <v>134</v>
      </c>
      <c r="D36" s="33">
        <v>63.28</v>
      </c>
      <c r="E36" s="33">
        <v>389.42</v>
      </c>
      <c r="F36" s="34">
        <f>(D36-E36)/E36</f>
        <v>-0.83750192594114314</v>
      </c>
      <c r="G36" s="35">
        <v>12</v>
      </c>
      <c r="H36" s="36">
        <v>1</v>
      </c>
      <c r="I36" s="36">
        <f t="shared" si="0"/>
        <v>12</v>
      </c>
      <c r="J36" s="35">
        <v>1</v>
      </c>
      <c r="K36" s="34" t="s">
        <v>17</v>
      </c>
      <c r="L36" s="33">
        <v>322448.07</v>
      </c>
      <c r="M36" s="35">
        <v>68841</v>
      </c>
      <c r="N36" s="37">
        <v>44771</v>
      </c>
      <c r="O36" s="59" t="s">
        <v>21</v>
      </c>
    </row>
    <row r="37" spans="1:15" s="43" customFormat="1" ht="24.6" customHeight="1" x14ac:dyDescent="0.15">
      <c r="A37" s="31">
        <v>35</v>
      </c>
      <c r="B37" s="31" t="s">
        <v>17</v>
      </c>
      <c r="C37" s="41" t="s">
        <v>75</v>
      </c>
      <c r="D37" s="33">
        <v>57</v>
      </c>
      <c r="E37" s="33" t="s">
        <v>17</v>
      </c>
      <c r="F37" s="34" t="s">
        <v>17</v>
      </c>
      <c r="G37" s="35">
        <v>12</v>
      </c>
      <c r="H37" s="36">
        <v>2</v>
      </c>
      <c r="I37" s="36">
        <f t="shared" si="0"/>
        <v>6</v>
      </c>
      <c r="J37" s="36">
        <v>1</v>
      </c>
      <c r="K37" s="31" t="s">
        <v>17</v>
      </c>
      <c r="L37" s="33">
        <v>19093</v>
      </c>
      <c r="M37" s="35">
        <v>2162</v>
      </c>
      <c r="N37" s="37">
        <v>45012</v>
      </c>
      <c r="O37" s="59" t="s">
        <v>73</v>
      </c>
    </row>
    <row r="38" spans="1:15" s="43" customFormat="1" ht="24.6" customHeight="1" x14ac:dyDescent="0.15">
      <c r="A38" s="31">
        <v>36</v>
      </c>
      <c r="B38" s="34" t="s">
        <v>17</v>
      </c>
      <c r="C38" s="32" t="s">
        <v>47</v>
      </c>
      <c r="D38" s="33">
        <v>51.8</v>
      </c>
      <c r="E38" s="33" t="s">
        <v>17</v>
      </c>
      <c r="F38" s="34" t="s">
        <v>17</v>
      </c>
      <c r="G38" s="35">
        <v>8</v>
      </c>
      <c r="H38" s="36">
        <v>1</v>
      </c>
      <c r="I38" s="36">
        <f t="shared" si="0"/>
        <v>8</v>
      </c>
      <c r="J38" s="35">
        <v>1</v>
      </c>
      <c r="K38" s="34" t="s">
        <v>17</v>
      </c>
      <c r="L38" s="33">
        <v>278525.49</v>
      </c>
      <c r="M38" s="35">
        <v>46826</v>
      </c>
      <c r="N38" s="37">
        <v>44973</v>
      </c>
      <c r="O38" s="59" t="s">
        <v>25</v>
      </c>
    </row>
    <row r="39" spans="1:15" s="43" customFormat="1" ht="24.6" customHeight="1" x14ac:dyDescent="0.15">
      <c r="A39" s="31">
        <v>37</v>
      </c>
      <c r="B39" s="34" t="s">
        <v>17</v>
      </c>
      <c r="C39" s="32" t="s">
        <v>31</v>
      </c>
      <c r="D39" s="33">
        <v>49.7</v>
      </c>
      <c r="E39" s="33" t="s">
        <v>17</v>
      </c>
      <c r="F39" s="34" t="s">
        <v>17</v>
      </c>
      <c r="G39" s="35">
        <v>8</v>
      </c>
      <c r="H39" s="35">
        <v>1</v>
      </c>
      <c r="I39" s="36">
        <f t="shared" si="0"/>
        <v>8</v>
      </c>
      <c r="J39" s="35">
        <v>1</v>
      </c>
      <c r="K39" s="34" t="s">
        <v>17</v>
      </c>
      <c r="L39" s="33">
        <v>35685.89</v>
      </c>
      <c r="M39" s="35">
        <v>5602</v>
      </c>
      <c r="N39" s="37">
        <v>45030</v>
      </c>
      <c r="O39" s="59" t="s">
        <v>23</v>
      </c>
    </row>
    <row r="40" spans="1:15" s="43" customFormat="1" ht="24.6" customHeight="1" x14ac:dyDescent="0.15">
      <c r="A40" s="31">
        <v>38</v>
      </c>
      <c r="B40" s="31" t="s">
        <v>17</v>
      </c>
      <c r="C40" s="41" t="s">
        <v>112</v>
      </c>
      <c r="D40" s="33">
        <v>16</v>
      </c>
      <c r="E40" s="33" t="s">
        <v>17</v>
      </c>
      <c r="F40" s="34" t="s">
        <v>17</v>
      </c>
      <c r="G40" s="35">
        <v>4</v>
      </c>
      <c r="H40" s="36">
        <v>2</v>
      </c>
      <c r="I40" s="36">
        <f t="shared" si="0"/>
        <v>2</v>
      </c>
      <c r="J40" s="36">
        <v>1</v>
      </c>
      <c r="K40" s="36">
        <v>5</v>
      </c>
      <c r="L40" s="33">
        <v>1299</v>
      </c>
      <c r="M40" s="35">
        <v>313</v>
      </c>
      <c r="N40" s="37">
        <v>45065</v>
      </c>
      <c r="O40" s="59" t="s">
        <v>73</v>
      </c>
    </row>
    <row r="41" spans="1:15" s="43" customFormat="1" ht="24.6" customHeight="1" x14ac:dyDescent="0.15">
      <c r="A41" s="31">
        <v>39</v>
      </c>
      <c r="B41" s="31" t="s">
        <v>17</v>
      </c>
      <c r="C41" s="41" t="s">
        <v>78</v>
      </c>
      <c r="D41" s="33">
        <v>14.8</v>
      </c>
      <c r="E41" s="33" t="s">
        <v>17</v>
      </c>
      <c r="F41" s="34" t="s">
        <v>17</v>
      </c>
      <c r="G41" s="35">
        <v>2</v>
      </c>
      <c r="H41" s="36">
        <v>1</v>
      </c>
      <c r="I41" s="36">
        <f t="shared" si="0"/>
        <v>2</v>
      </c>
      <c r="J41" s="36">
        <v>1</v>
      </c>
      <c r="K41" s="31" t="s">
        <v>17</v>
      </c>
      <c r="L41" s="33">
        <v>9659</v>
      </c>
      <c r="M41" s="35">
        <v>1755</v>
      </c>
      <c r="N41" s="37">
        <v>45012</v>
      </c>
      <c r="O41" s="59" t="s">
        <v>73</v>
      </c>
    </row>
    <row r="42" spans="1:15" s="51" customFormat="1" ht="24" customHeight="1" x14ac:dyDescent="0.2">
      <c r="B42" s="84"/>
      <c r="C42" s="77" t="s">
        <v>158</v>
      </c>
      <c r="D42" s="52">
        <f>SUBTOTAL(109,Table13245678910[Pajamos 
(GBO)])</f>
        <v>212745.89</v>
      </c>
      <c r="E42" s="52" t="s">
        <v>149</v>
      </c>
      <c r="F42" s="81">
        <f t="shared" ref="F42" si="2">(D42-E42)/E42</f>
        <v>0.39282649400303787</v>
      </c>
      <c r="G42" s="78">
        <f>SUBTOTAL(109,Table13245678910[Žiūrovų sk. 
(ADM)])</f>
        <v>34394</v>
      </c>
      <c r="H42" s="70"/>
      <c r="I42" s="70"/>
      <c r="J42" s="70"/>
      <c r="K42" s="70"/>
      <c r="L42" s="52"/>
      <c r="M42" s="78"/>
      <c r="N42" s="53"/>
      <c r="O42" s="79" t="s">
        <v>56</v>
      </c>
    </row>
    <row r="43" spans="1:15" ht="11.25" hidden="1" x14ac:dyDescent="0.15">
      <c r="F43" s="4"/>
      <c r="L43" s="3"/>
    </row>
    <row r="44" spans="1:15" ht="11.25" hidden="1" x14ac:dyDescent="0.15">
      <c r="F44" s="4"/>
      <c r="L44" s="3"/>
    </row>
    <row r="45" spans="1:15" ht="11.25" hidden="1" x14ac:dyDescent="0.15">
      <c r="F45" s="4"/>
      <c r="L45" s="3"/>
    </row>
    <row r="46" spans="1:15" ht="11.25" hidden="1" x14ac:dyDescent="0.15">
      <c r="F46" s="4"/>
      <c r="L46" s="3"/>
    </row>
    <row r="47" spans="1:15" ht="11.25" hidden="1" x14ac:dyDescent="0.15">
      <c r="F47" s="4"/>
      <c r="L47" s="3"/>
    </row>
    <row r="48" spans="1:15" ht="11.25" hidden="1" x14ac:dyDescent="0.15">
      <c r="F48" s="4"/>
      <c r="L48" s="3"/>
    </row>
    <row r="49" spans="1:16383" ht="11.25" hidden="1" x14ac:dyDescent="0.15">
      <c r="F49" s="4"/>
      <c r="L49" s="3"/>
    </row>
    <row r="50" spans="1:16383" ht="11.25" hidden="1" x14ac:dyDescent="0.15">
      <c r="F50" s="4"/>
      <c r="L50" s="3"/>
    </row>
    <row r="51" spans="1:16383" ht="11.25" hidden="1" x14ac:dyDescent="0.15">
      <c r="F51" s="4"/>
      <c r="L51" s="3"/>
    </row>
    <row r="52" spans="1:16383" ht="11.25" hidden="1" x14ac:dyDescent="0.15">
      <c r="F52" s="4"/>
      <c r="L52" s="3"/>
    </row>
    <row r="53" spans="1:16383" ht="11.25" hidden="1" x14ac:dyDescent="0.15">
      <c r="F53" s="4"/>
      <c r="L53" s="3"/>
    </row>
    <row r="54" spans="1:16383" ht="11.25" hidden="1" x14ac:dyDescent="0.15">
      <c r="F54" s="4"/>
      <c r="L54" s="3"/>
    </row>
    <row r="55" spans="1:16383" ht="11.25" hidden="1" x14ac:dyDescent="0.15">
      <c r="F55" s="4"/>
    </row>
    <row r="56" spans="1:16383" s="44" customFormat="1" ht="11.25" hidden="1" x14ac:dyDescent="0.15">
      <c r="A56" s="1"/>
      <c r="B56" s="66"/>
      <c r="C56" s="1"/>
      <c r="D56" s="5"/>
      <c r="E56" s="5"/>
      <c r="F56" s="4"/>
      <c r="K56" s="66"/>
      <c r="L56" s="5"/>
      <c r="N56" s="12"/>
      <c r="O56" s="6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</row>
    <row r="57" spans="1:16383" s="44" customFormat="1" ht="11.25" hidden="1" x14ac:dyDescent="0.15">
      <c r="A57" s="1"/>
      <c r="B57" s="66"/>
      <c r="C57" s="1"/>
      <c r="D57" s="5"/>
      <c r="E57" s="5"/>
      <c r="F57" s="4"/>
      <c r="K57" s="66"/>
      <c r="L57" s="5"/>
      <c r="N57" s="12"/>
      <c r="O57" s="6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  <c r="XEZ57" s="1"/>
      <c r="XFA57" s="1"/>
      <c r="XFB57" s="1"/>
      <c r="XFC57" s="1"/>
    </row>
    <row r="58" spans="1:16383" s="44" customFormat="1" ht="11.25" hidden="1" x14ac:dyDescent="0.15">
      <c r="A58" s="1"/>
      <c r="B58" s="66"/>
      <c r="C58" s="1"/>
      <c r="D58" s="5"/>
      <c r="E58" s="5"/>
      <c r="F58" s="4"/>
      <c r="K58" s="66"/>
      <c r="L58" s="5"/>
      <c r="N58" s="12"/>
      <c r="O58" s="6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  <c r="XEZ58" s="1"/>
      <c r="XFA58" s="1"/>
      <c r="XFB58" s="1"/>
      <c r="XFC58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399E-55BE-4847-B224-8BC28C6115AF}">
  <sheetPr>
    <pageSetUpPr fitToPage="1"/>
  </sheetPr>
  <dimension ref="A1:XFC50"/>
  <sheetViews>
    <sheetView zoomScale="60" zoomScaleNormal="60" workbookViewId="0">
      <selection activeCell="E14" sqref="E14"/>
    </sheetView>
  </sheetViews>
  <sheetFormatPr defaultColWidth="18.28515625" defaultRowHeight="0" customHeight="1" zeroHeight="1" x14ac:dyDescent="0.15"/>
  <cols>
    <col min="1" max="1" width="4.7109375" style="1" customWidth="1"/>
    <col min="2" max="2" width="4.7109375" style="66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6" t="s">
        <v>15</v>
      </c>
      <c r="C3" s="41" t="s">
        <v>144</v>
      </c>
      <c r="D3" s="33">
        <v>42712.09</v>
      </c>
      <c r="E3" s="33" t="s">
        <v>17</v>
      </c>
      <c r="F3" s="34" t="s">
        <v>17</v>
      </c>
      <c r="G3" s="35">
        <v>5728</v>
      </c>
      <c r="H3" s="36">
        <v>178</v>
      </c>
      <c r="I3" s="36">
        <f t="shared" ref="I3:I20" si="0">G3/H3</f>
        <v>32.179775280898873</v>
      </c>
      <c r="J3" s="35">
        <v>24</v>
      </c>
      <c r="K3" s="36">
        <v>1</v>
      </c>
      <c r="L3" s="33">
        <v>47645.98</v>
      </c>
      <c r="M3" s="35">
        <v>6401</v>
      </c>
      <c r="N3" s="37">
        <v>45086</v>
      </c>
      <c r="O3" s="67" t="s">
        <v>70</v>
      </c>
    </row>
    <row r="4" spans="1:18" s="39" customFormat="1" ht="24.6" customHeight="1" x14ac:dyDescent="0.2">
      <c r="A4" s="31">
        <v>2</v>
      </c>
      <c r="B4" s="36">
        <v>1</v>
      </c>
      <c r="C4" s="41" t="s">
        <v>133</v>
      </c>
      <c r="D4" s="33">
        <v>42361.25</v>
      </c>
      <c r="E4" s="33">
        <v>60095.64</v>
      </c>
      <c r="F4" s="34">
        <f>(D4-E4)/E4</f>
        <v>-0.29510277284674896</v>
      </c>
      <c r="G4" s="35">
        <v>6596</v>
      </c>
      <c r="H4" s="36">
        <v>130</v>
      </c>
      <c r="I4" s="36">
        <f t="shared" si="0"/>
        <v>50.738461538461536</v>
      </c>
      <c r="J4" s="35">
        <v>17</v>
      </c>
      <c r="K4" s="36">
        <v>2</v>
      </c>
      <c r="L4" s="33">
        <v>144016.73000000001</v>
      </c>
      <c r="M4" s="35">
        <v>23295</v>
      </c>
      <c r="N4" s="37">
        <v>45079</v>
      </c>
      <c r="O4" s="67" t="s">
        <v>23</v>
      </c>
    </row>
    <row r="5" spans="1:18" s="39" customFormat="1" ht="24.95" customHeight="1" x14ac:dyDescent="0.2">
      <c r="A5" s="31">
        <v>3</v>
      </c>
      <c r="B5" s="36">
        <v>2</v>
      </c>
      <c r="C5" s="41" t="s">
        <v>114</v>
      </c>
      <c r="D5" s="33">
        <v>12404.61</v>
      </c>
      <c r="E5" s="33">
        <v>35305.97</v>
      </c>
      <c r="F5" s="34">
        <f>(D5-E5)/E5</f>
        <v>-0.64865403782986275</v>
      </c>
      <c r="G5" s="35">
        <v>1767</v>
      </c>
      <c r="H5" s="36">
        <v>65</v>
      </c>
      <c r="I5" s="36">
        <f t="shared" si="0"/>
        <v>27.184615384615384</v>
      </c>
      <c r="J5" s="35">
        <v>11</v>
      </c>
      <c r="K5" s="36">
        <v>4</v>
      </c>
      <c r="L5" s="33">
        <v>299632.89</v>
      </c>
      <c r="M5" s="35">
        <v>40629</v>
      </c>
      <c r="N5" s="37">
        <v>45065</v>
      </c>
      <c r="O5" s="59" t="s">
        <v>71</v>
      </c>
      <c r="R5" s="31"/>
    </row>
    <row r="6" spans="1:18" s="39" customFormat="1" ht="24.95" customHeight="1" x14ac:dyDescent="0.2">
      <c r="A6" s="31">
        <v>4</v>
      </c>
      <c r="B6" s="36" t="s">
        <v>15</v>
      </c>
      <c r="C6" s="41" t="s">
        <v>145</v>
      </c>
      <c r="D6" s="33">
        <v>11762.63</v>
      </c>
      <c r="E6" s="33" t="s">
        <v>17</v>
      </c>
      <c r="F6" s="34" t="s">
        <v>17</v>
      </c>
      <c r="G6" s="35">
        <v>1820</v>
      </c>
      <c r="H6" s="36">
        <v>90</v>
      </c>
      <c r="I6" s="36">
        <f t="shared" si="0"/>
        <v>20.222222222222221</v>
      </c>
      <c r="J6" s="35">
        <v>18</v>
      </c>
      <c r="K6" s="36">
        <v>1</v>
      </c>
      <c r="L6" s="33">
        <v>12588.3</v>
      </c>
      <c r="M6" s="35">
        <v>1954</v>
      </c>
      <c r="N6" s="37">
        <v>45086</v>
      </c>
      <c r="O6" s="67" t="s">
        <v>71</v>
      </c>
      <c r="R6" s="31"/>
    </row>
    <row r="7" spans="1:18" s="39" customFormat="1" ht="24.95" customHeight="1" x14ac:dyDescent="0.2">
      <c r="A7" s="31">
        <v>5</v>
      </c>
      <c r="B7" s="36">
        <v>5</v>
      </c>
      <c r="C7" s="32" t="s">
        <v>19</v>
      </c>
      <c r="D7" s="33">
        <v>9206.9699999999993</v>
      </c>
      <c r="E7" s="33">
        <v>12732.56</v>
      </c>
      <c r="F7" s="34">
        <f>(D7-E7)/E7</f>
        <v>-0.27689561250840367</v>
      </c>
      <c r="G7" s="35">
        <v>1763</v>
      </c>
      <c r="H7" s="36">
        <v>60</v>
      </c>
      <c r="I7" s="36">
        <f t="shared" si="0"/>
        <v>29.383333333333333</v>
      </c>
      <c r="J7" s="35">
        <v>12</v>
      </c>
      <c r="K7" s="36">
        <v>10</v>
      </c>
      <c r="L7" s="33">
        <v>553101.32999999996</v>
      </c>
      <c r="M7" s="35">
        <v>100964</v>
      </c>
      <c r="N7" s="37">
        <v>45023</v>
      </c>
      <c r="O7" s="59" t="s">
        <v>71</v>
      </c>
      <c r="R7" s="31"/>
    </row>
    <row r="8" spans="1:18" s="39" customFormat="1" ht="24.95" customHeight="1" x14ac:dyDescent="0.2">
      <c r="A8" s="31">
        <v>6</v>
      </c>
      <c r="B8" s="36">
        <v>3</v>
      </c>
      <c r="C8" s="32" t="s">
        <v>126</v>
      </c>
      <c r="D8" s="33">
        <v>8707.2199999999993</v>
      </c>
      <c r="E8" s="33">
        <v>15261.46</v>
      </c>
      <c r="F8" s="34">
        <f>(D8-E8)/E8</f>
        <v>-0.42946349824983981</v>
      </c>
      <c r="G8" s="35">
        <v>1516</v>
      </c>
      <c r="H8" s="36">
        <v>56</v>
      </c>
      <c r="I8" s="36">
        <f t="shared" si="0"/>
        <v>27.071428571428573</v>
      </c>
      <c r="J8" s="35">
        <v>11</v>
      </c>
      <c r="K8" s="36">
        <v>3</v>
      </c>
      <c r="L8" s="33">
        <v>55689.86</v>
      </c>
      <c r="M8" s="35">
        <v>10433</v>
      </c>
      <c r="N8" s="37">
        <v>45072</v>
      </c>
      <c r="O8" s="59" t="s">
        <v>49</v>
      </c>
      <c r="R8" s="31"/>
    </row>
    <row r="9" spans="1:18" s="39" customFormat="1" ht="24.95" customHeight="1" x14ac:dyDescent="0.2">
      <c r="A9" s="31">
        <v>7</v>
      </c>
      <c r="B9" s="36">
        <v>4</v>
      </c>
      <c r="C9" s="41" t="s">
        <v>136</v>
      </c>
      <c r="D9" s="33">
        <v>7320.68</v>
      </c>
      <c r="E9" s="33">
        <v>14318.93</v>
      </c>
      <c r="F9" s="34">
        <f>(D9-E9)/E9</f>
        <v>-0.48874112800327957</v>
      </c>
      <c r="G9" s="35">
        <v>1043</v>
      </c>
      <c r="H9" s="36">
        <v>34</v>
      </c>
      <c r="I9" s="36">
        <f t="shared" si="0"/>
        <v>30.676470588235293</v>
      </c>
      <c r="J9" s="35">
        <v>11</v>
      </c>
      <c r="K9" s="36">
        <v>2</v>
      </c>
      <c r="L9" s="33">
        <v>30012.55</v>
      </c>
      <c r="M9" s="35">
        <v>4666</v>
      </c>
      <c r="N9" s="37">
        <v>45079</v>
      </c>
      <c r="O9" s="59" t="s">
        <v>49</v>
      </c>
      <c r="R9" s="31"/>
    </row>
    <row r="10" spans="1:18" s="39" customFormat="1" ht="24.95" customHeight="1" x14ac:dyDescent="0.2">
      <c r="A10" s="31">
        <v>8</v>
      </c>
      <c r="B10" s="36">
        <v>6</v>
      </c>
      <c r="C10" s="41" t="s">
        <v>85</v>
      </c>
      <c r="D10" s="33">
        <v>5970.46</v>
      </c>
      <c r="E10" s="33">
        <v>12288.74</v>
      </c>
      <c r="F10" s="34">
        <f>(D10-E10)/E10</f>
        <v>-0.51415197977986349</v>
      </c>
      <c r="G10" s="35">
        <v>860</v>
      </c>
      <c r="H10" s="36">
        <v>39</v>
      </c>
      <c r="I10" s="36">
        <f t="shared" si="0"/>
        <v>22.051282051282051</v>
      </c>
      <c r="J10" s="35">
        <v>8</v>
      </c>
      <c r="K10" s="36">
        <v>6</v>
      </c>
      <c r="L10" s="33">
        <v>259188</v>
      </c>
      <c r="M10" s="35">
        <v>36170</v>
      </c>
      <c r="N10" s="37">
        <v>45051</v>
      </c>
      <c r="O10" s="59" t="s">
        <v>49</v>
      </c>
      <c r="R10" s="31"/>
    </row>
    <row r="11" spans="1:18" s="39" customFormat="1" ht="24.95" customHeight="1" x14ac:dyDescent="0.2">
      <c r="A11" s="31">
        <v>9</v>
      </c>
      <c r="B11" s="36">
        <v>7</v>
      </c>
      <c r="C11" s="32" t="s">
        <v>16</v>
      </c>
      <c r="D11" s="33">
        <v>2011.48</v>
      </c>
      <c r="E11" s="33">
        <v>4891.33</v>
      </c>
      <c r="F11" s="34">
        <f>(D11-E11)/E11</f>
        <v>-0.58876624558146762</v>
      </c>
      <c r="G11" s="35">
        <v>402</v>
      </c>
      <c r="H11" s="36">
        <v>29</v>
      </c>
      <c r="I11" s="36">
        <f t="shared" si="0"/>
        <v>13.862068965517242</v>
      </c>
      <c r="J11" s="35">
        <v>6</v>
      </c>
      <c r="K11" s="36">
        <v>8</v>
      </c>
      <c r="L11" s="33">
        <v>241393.39</v>
      </c>
      <c r="M11" s="35">
        <v>47958</v>
      </c>
      <c r="N11" s="37">
        <v>45037</v>
      </c>
      <c r="O11" s="59" t="s">
        <v>18</v>
      </c>
      <c r="R11" s="31"/>
    </row>
    <row r="12" spans="1:18" s="39" customFormat="1" ht="24.6" customHeight="1" x14ac:dyDescent="0.2">
      <c r="A12" s="31">
        <v>10</v>
      </c>
      <c r="B12" s="36" t="s">
        <v>15</v>
      </c>
      <c r="C12" s="41" t="s">
        <v>142</v>
      </c>
      <c r="D12" s="33">
        <v>1737.01</v>
      </c>
      <c r="E12" s="33" t="s">
        <v>17</v>
      </c>
      <c r="F12" s="34" t="s">
        <v>17</v>
      </c>
      <c r="G12" s="35">
        <v>253</v>
      </c>
      <c r="H12" s="36">
        <v>49</v>
      </c>
      <c r="I12" s="36">
        <f t="shared" si="0"/>
        <v>5.1632653061224492</v>
      </c>
      <c r="J12" s="35">
        <v>11</v>
      </c>
      <c r="K12" s="36">
        <v>1</v>
      </c>
      <c r="L12" s="33">
        <v>1884.81</v>
      </c>
      <c r="M12" s="35">
        <v>275</v>
      </c>
      <c r="N12" s="37">
        <v>45086</v>
      </c>
      <c r="O12" s="67" t="s">
        <v>143</v>
      </c>
      <c r="R12" s="31"/>
    </row>
    <row r="13" spans="1:18" s="39" customFormat="1" ht="24.95" customHeight="1" x14ac:dyDescent="0.2">
      <c r="A13" s="31">
        <v>11</v>
      </c>
      <c r="B13" s="36">
        <v>12</v>
      </c>
      <c r="C13" s="41" t="s">
        <v>62</v>
      </c>
      <c r="D13" s="45">
        <v>1526.95</v>
      </c>
      <c r="E13" s="45">
        <v>2371.36</v>
      </c>
      <c r="F13" s="34">
        <f>(D13-E13)/E13</f>
        <v>-0.35608680250995212</v>
      </c>
      <c r="G13" s="46">
        <v>283</v>
      </c>
      <c r="H13" s="36">
        <v>13</v>
      </c>
      <c r="I13" s="36">
        <f t="shared" si="0"/>
        <v>21.76923076923077</v>
      </c>
      <c r="J13" s="35">
        <v>3</v>
      </c>
      <c r="K13" s="36">
        <v>7</v>
      </c>
      <c r="L13" s="45">
        <v>40585.539999999994</v>
      </c>
      <c r="M13" s="46">
        <v>8094</v>
      </c>
      <c r="N13" s="37">
        <v>45044</v>
      </c>
      <c r="O13" s="59" t="s">
        <v>33</v>
      </c>
      <c r="R13" s="31"/>
    </row>
    <row r="14" spans="1:18" s="39" customFormat="1" ht="24.95" customHeight="1" x14ac:dyDescent="0.2">
      <c r="A14" s="31">
        <v>12</v>
      </c>
      <c r="B14" s="36">
        <v>11</v>
      </c>
      <c r="C14" s="41" t="s">
        <v>106</v>
      </c>
      <c r="D14" s="33">
        <v>1450.16</v>
      </c>
      <c r="E14" s="33">
        <v>2536.81</v>
      </c>
      <c r="F14" s="34">
        <f>(D14-E14)/E14</f>
        <v>-0.42835293143751402</v>
      </c>
      <c r="G14" s="35">
        <v>299</v>
      </c>
      <c r="H14" s="36">
        <v>14</v>
      </c>
      <c r="I14" s="36">
        <f t="shared" si="0"/>
        <v>21.357142857142858</v>
      </c>
      <c r="J14" s="35">
        <v>5</v>
      </c>
      <c r="K14" s="36">
        <v>5</v>
      </c>
      <c r="L14" s="33">
        <v>29693.89</v>
      </c>
      <c r="M14" s="35">
        <v>6348</v>
      </c>
      <c r="N14" s="37">
        <v>45058</v>
      </c>
      <c r="O14" s="67" t="s">
        <v>25</v>
      </c>
      <c r="R14" s="31"/>
    </row>
    <row r="15" spans="1:18" s="39" customFormat="1" ht="24.6" customHeight="1" x14ac:dyDescent="0.2">
      <c r="A15" s="31">
        <v>13</v>
      </c>
      <c r="B15" s="36">
        <v>14</v>
      </c>
      <c r="C15" s="41" t="s">
        <v>118</v>
      </c>
      <c r="D15" s="33">
        <v>928.45</v>
      </c>
      <c r="E15" s="33">
        <v>952.95</v>
      </c>
      <c r="F15" s="34">
        <f>(D15-E15)/E15</f>
        <v>-2.5709638491001625E-2</v>
      </c>
      <c r="G15" s="35">
        <v>192</v>
      </c>
      <c r="H15" s="36">
        <v>10</v>
      </c>
      <c r="I15" s="36">
        <f t="shared" si="0"/>
        <v>19.2</v>
      </c>
      <c r="J15" s="35">
        <v>6</v>
      </c>
      <c r="K15" s="36">
        <v>3</v>
      </c>
      <c r="L15" s="33">
        <v>5324.72</v>
      </c>
      <c r="M15" s="35">
        <v>1258</v>
      </c>
      <c r="N15" s="37">
        <v>45072</v>
      </c>
      <c r="O15" s="67" t="s">
        <v>30</v>
      </c>
      <c r="R15" s="31"/>
    </row>
    <row r="16" spans="1:18" s="39" customFormat="1" ht="24.95" customHeight="1" x14ac:dyDescent="0.2">
      <c r="A16" s="31">
        <v>14</v>
      </c>
      <c r="B16" s="36">
        <v>8</v>
      </c>
      <c r="C16" s="32" t="s">
        <v>122</v>
      </c>
      <c r="D16" s="33">
        <v>681.33</v>
      </c>
      <c r="E16" s="33">
        <v>3853.94</v>
      </c>
      <c r="F16" s="34">
        <f>(D16-E16)/E16</f>
        <v>-0.82321208944612534</v>
      </c>
      <c r="G16" s="35">
        <v>100</v>
      </c>
      <c r="H16" s="36">
        <v>6</v>
      </c>
      <c r="I16" s="36">
        <f t="shared" si="0"/>
        <v>16.666666666666668</v>
      </c>
      <c r="J16" s="35">
        <v>3</v>
      </c>
      <c r="K16" s="36">
        <v>3</v>
      </c>
      <c r="L16" s="33">
        <v>17936.97</v>
      </c>
      <c r="M16" s="35">
        <v>3033</v>
      </c>
      <c r="N16" s="37">
        <v>45072</v>
      </c>
      <c r="O16" s="59" t="s">
        <v>25</v>
      </c>
      <c r="R16" s="31"/>
    </row>
    <row r="17" spans="1:15" s="43" customFormat="1" ht="24.6" customHeight="1" x14ac:dyDescent="0.15">
      <c r="A17" s="31">
        <v>15</v>
      </c>
      <c r="B17" s="36" t="s">
        <v>17</v>
      </c>
      <c r="C17" s="41" t="s">
        <v>146</v>
      </c>
      <c r="D17" s="33">
        <v>529.21</v>
      </c>
      <c r="E17" s="33" t="s">
        <v>17</v>
      </c>
      <c r="F17" s="34" t="s">
        <v>17</v>
      </c>
      <c r="G17" s="35">
        <v>112</v>
      </c>
      <c r="H17" s="36">
        <v>3</v>
      </c>
      <c r="I17" s="36">
        <f t="shared" si="0"/>
        <v>37.333333333333336</v>
      </c>
      <c r="J17" s="35">
        <v>1</v>
      </c>
      <c r="K17" s="34" t="s">
        <v>17</v>
      </c>
      <c r="L17" s="33">
        <v>184290.92</v>
      </c>
      <c r="M17" s="35">
        <v>36628</v>
      </c>
      <c r="N17" s="37">
        <v>44568</v>
      </c>
      <c r="O17" s="67" t="s">
        <v>70</v>
      </c>
    </row>
    <row r="18" spans="1:15" s="43" customFormat="1" ht="24.95" customHeight="1" x14ac:dyDescent="0.15">
      <c r="A18" s="31">
        <v>16</v>
      </c>
      <c r="B18" s="36">
        <v>10</v>
      </c>
      <c r="C18" s="41" t="s">
        <v>130</v>
      </c>
      <c r="D18" s="33">
        <v>482.54</v>
      </c>
      <c r="E18" s="33">
        <v>3506.39</v>
      </c>
      <c r="F18" s="34">
        <f>(D18-E18)/E18</f>
        <v>-0.86238267848128702</v>
      </c>
      <c r="G18" s="35">
        <v>72</v>
      </c>
      <c r="H18" s="36">
        <v>14</v>
      </c>
      <c r="I18" s="36">
        <f t="shared" si="0"/>
        <v>5.1428571428571432</v>
      </c>
      <c r="J18" s="35">
        <v>6</v>
      </c>
      <c r="K18" s="36">
        <v>2</v>
      </c>
      <c r="L18" s="33">
        <v>6251.86</v>
      </c>
      <c r="M18" s="35">
        <v>966</v>
      </c>
      <c r="N18" s="37">
        <v>45078</v>
      </c>
      <c r="O18" s="67" t="s">
        <v>33</v>
      </c>
    </row>
    <row r="19" spans="1:15" s="43" customFormat="1" ht="24.95" customHeight="1" x14ac:dyDescent="0.15">
      <c r="A19" s="31">
        <v>17</v>
      </c>
      <c r="B19" s="36" t="s">
        <v>17</v>
      </c>
      <c r="C19" s="41" t="s">
        <v>120</v>
      </c>
      <c r="D19" s="33">
        <v>468.5</v>
      </c>
      <c r="E19" s="33" t="s">
        <v>17</v>
      </c>
      <c r="F19" s="34" t="s">
        <v>17</v>
      </c>
      <c r="G19" s="35">
        <v>70</v>
      </c>
      <c r="H19" s="36">
        <v>1</v>
      </c>
      <c r="I19" s="36">
        <f t="shared" si="0"/>
        <v>70</v>
      </c>
      <c r="J19" s="35">
        <v>1</v>
      </c>
      <c r="K19" s="34" t="s">
        <v>17</v>
      </c>
      <c r="L19" s="33">
        <v>21971.59</v>
      </c>
      <c r="M19" s="35">
        <v>3510</v>
      </c>
      <c r="N19" s="37">
        <v>44939</v>
      </c>
      <c r="O19" s="67" t="s">
        <v>30</v>
      </c>
    </row>
    <row r="20" spans="1:15" s="43" customFormat="1" ht="24.6" customHeight="1" x14ac:dyDescent="0.15">
      <c r="A20" s="31">
        <v>18</v>
      </c>
      <c r="B20" s="36">
        <v>16</v>
      </c>
      <c r="C20" s="41" t="s">
        <v>115</v>
      </c>
      <c r="D20" s="33">
        <v>455</v>
      </c>
      <c r="E20" s="33">
        <v>868.1</v>
      </c>
      <c r="F20" s="34">
        <f>(D20-E20)/E20</f>
        <v>-0.47586683561801635</v>
      </c>
      <c r="G20" s="35">
        <v>73</v>
      </c>
      <c r="H20" s="36">
        <v>6</v>
      </c>
      <c r="I20" s="36">
        <f t="shared" si="0"/>
        <v>12.166666666666666</v>
      </c>
      <c r="J20" s="35">
        <v>3</v>
      </c>
      <c r="K20" s="36">
        <v>4</v>
      </c>
      <c r="L20" s="33">
        <v>6131.35</v>
      </c>
      <c r="M20" s="35">
        <v>1087</v>
      </c>
      <c r="N20" s="37">
        <v>45065</v>
      </c>
      <c r="O20" s="59" t="s">
        <v>49</v>
      </c>
    </row>
    <row r="21" spans="1:15" s="43" customFormat="1" ht="24.6" customHeight="1" x14ac:dyDescent="0.15">
      <c r="A21" s="31">
        <v>19</v>
      </c>
      <c r="B21" s="36">
        <v>13</v>
      </c>
      <c r="C21" s="32" t="s">
        <v>125</v>
      </c>
      <c r="D21" s="33">
        <v>453.81</v>
      </c>
      <c r="E21" s="33">
        <v>2000.76</v>
      </c>
      <c r="F21" s="34">
        <f>(D21-E21)/E21</f>
        <v>-0.77318119114736406</v>
      </c>
      <c r="G21" s="35">
        <v>64</v>
      </c>
      <c r="H21" s="36" t="s">
        <v>17</v>
      </c>
      <c r="I21" s="36" t="s">
        <v>17</v>
      </c>
      <c r="J21" s="35">
        <v>2</v>
      </c>
      <c r="K21" s="36">
        <v>3</v>
      </c>
      <c r="L21" s="33">
        <v>9044.58</v>
      </c>
      <c r="M21" s="35">
        <v>1459</v>
      </c>
      <c r="N21" s="37">
        <v>45072</v>
      </c>
      <c r="O21" s="59" t="s">
        <v>67</v>
      </c>
    </row>
    <row r="22" spans="1:15" s="43" customFormat="1" ht="24.6" customHeight="1" x14ac:dyDescent="0.15">
      <c r="A22" s="31">
        <v>20</v>
      </c>
      <c r="B22" s="36">
        <v>18</v>
      </c>
      <c r="C22" s="41" t="s">
        <v>134</v>
      </c>
      <c r="D22" s="33">
        <v>389.42</v>
      </c>
      <c r="E22" s="33">
        <v>496.27</v>
      </c>
      <c r="F22" s="34">
        <f>(D22-E22)/E22</f>
        <v>-0.21530618413363686</v>
      </c>
      <c r="G22" s="35">
        <v>104</v>
      </c>
      <c r="H22" s="36">
        <v>3</v>
      </c>
      <c r="I22" s="36">
        <f>G22/H22</f>
        <v>34.666666666666664</v>
      </c>
      <c r="J22" s="35">
        <v>1</v>
      </c>
      <c r="K22" s="34" t="s">
        <v>17</v>
      </c>
      <c r="L22" s="33">
        <v>322047.23</v>
      </c>
      <c r="M22" s="35">
        <v>68754</v>
      </c>
      <c r="N22" s="37">
        <v>44771</v>
      </c>
      <c r="O22" s="67" t="s">
        <v>21</v>
      </c>
    </row>
    <row r="23" spans="1:15" s="43" customFormat="1" ht="24.6" customHeight="1" x14ac:dyDescent="0.15">
      <c r="A23" s="31">
        <v>21</v>
      </c>
      <c r="B23" s="36" t="s">
        <v>17</v>
      </c>
      <c r="C23" s="41" t="s">
        <v>44</v>
      </c>
      <c r="D23" s="33">
        <v>293.7</v>
      </c>
      <c r="E23" s="33" t="s">
        <v>17</v>
      </c>
      <c r="F23" s="34" t="s">
        <v>17</v>
      </c>
      <c r="G23" s="35">
        <v>65</v>
      </c>
      <c r="H23" s="36">
        <v>5</v>
      </c>
      <c r="I23" s="36">
        <f>G23/H23</f>
        <v>13</v>
      </c>
      <c r="J23" s="35">
        <v>1</v>
      </c>
      <c r="K23" s="34" t="s">
        <v>17</v>
      </c>
      <c r="L23" s="33">
        <v>325263.63</v>
      </c>
      <c r="M23" s="35">
        <v>64488</v>
      </c>
      <c r="N23" s="37">
        <v>44960</v>
      </c>
      <c r="O23" s="67" t="s">
        <v>21</v>
      </c>
    </row>
    <row r="24" spans="1:15" s="43" customFormat="1" ht="24.6" customHeight="1" x14ac:dyDescent="0.15">
      <c r="A24" s="31">
        <v>22</v>
      </c>
      <c r="B24" s="36">
        <v>17</v>
      </c>
      <c r="C24" s="32" t="s">
        <v>42</v>
      </c>
      <c r="D24" s="33">
        <v>224.5</v>
      </c>
      <c r="E24" s="33">
        <v>577.79999999999995</v>
      </c>
      <c r="F24" s="34">
        <f t="shared" ref="F24:F34" si="1">(D24-E24)/E24</f>
        <v>-0.61145725164416753</v>
      </c>
      <c r="G24" s="35">
        <v>32</v>
      </c>
      <c r="H24" s="36">
        <v>4</v>
      </c>
      <c r="I24" s="36">
        <f>G24/H24</f>
        <v>8</v>
      </c>
      <c r="J24" s="35">
        <v>1</v>
      </c>
      <c r="K24" s="36">
        <v>15</v>
      </c>
      <c r="L24" s="33">
        <v>234845.63000000003</v>
      </c>
      <c r="M24" s="35">
        <v>36782</v>
      </c>
      <c r="N24" s="37">
        <v>44988</v>
      </c>
      <c r="O24" s="59" t="s">
        <v>43</v>
      </c>
    </row>
    <row r="25" spans="1:15" s="43" customFormat="1" ht="24.6" customHeight="1" x14ac:dyDescent="0.15">
      <c r="A25" s="31">
        <v>23</v>
      </c>
      <c r="B25" s="36">
        <v>24</v>
      </c>
      <c r="C25" s="41" t="s">
        <v>127</v>
      </c>
      <c r="D25" s="33">
        <v>163</v>
      </c>
      <c r="E25" s="33">
        <v>263.79999999999995</v>
      </c>
      <c r="F25" s="34">
        <f t="shared" si="1"/>
        <v>-0.38210765731614849</v>
      </c>
      <c r="G25" s="35">
        <v>34</v>
      </c>
      <c r="H25" s="36">
        <v>6</v>
      </c>
      <c r="I25" s="36">
        <f>G25/H25</f>
        <v>5.666666666666667</v>
      </c>
      <c r="J25" s="35">
        <v>5</v>
      </c>
      <c r="K25" s="36">
        <v>3</v>
      </c>
      <c r="L25" s="33">
        <v>2003.26</v>
      </c>
      <c r="M25" s="35">
        <v>477</v>
      </c>
      <c r="N25" s="37">
        <v>45072</v>
      </c>
      <c r="O25" s="59" t="s">
        <v>89</v>
      </c>
    </row>
    <row r="26" spans="1:15" s="43" customFormat="1" ht="24.6" customHeight="1" x14ac:dyDescent="0.15">
      <c r="A26" s="31">
        <v>24</v>
      </c>
      <c r="B26" s="36">
        <v>28</v>
      </c>
      <c r="C26" s="41" t="s">
        <v>61</v>
      </c>
      <c r="D26" s="45">
        <v>116.6</v>
      </c>
      <c r="E26" s="45">
        <v>155</v>
      </c>
      <c r="F26" s="34">
        <f t="shared" si="1"/>
        <v>-0.247741935483871</v>
      </c>
      <c r="G26" s="46">
        <v>16</v>
      </c>
      <c r="H26" s="36">
        <v>2</v>
      </c>
      <c r="I26" s="36">
        <f>G26/H26</f>
        <v>8</v>
      </c>
      <c r="J26" s="35">
        <v>2</v>
      </c>
      <c r="K26" s="36">
        <v>7</v>
      </c>
      <c r="L26" s="45">
        <v>10652.870000000003</v>
      </c>
      <c r="M26" s="46">
        <v>1742</v>
      </c>
      <c r="N26" s="37">
        <v>45044</v>
      </c>
      <c r="O26" s="59" t="s">
        <v>33</v>
      </c>
    </row>
    <row r="27" spans="1:15" s="43" customFormat="1" ht="24.6" customHeight="1" x14ac:dyDescent="0.15">
      <c r="A27" s="31">
        <v>25</v>
      </c>
      <c r="B27" s="36">
        <v>22</v>
      </c>
      <c r="C27" s="41" t="s">
        <v>104</v>
      </c>
      <c r="D27" s="33">
        <v>114</v>
      </c>
      <c r="E27" s="33">
        <v>282</v>
      </c>
      <c r="F27" s="34">
        <f t="shared" si="1"/>
        <v>-0.5957446808510638</v>
      </c>
      <c r="G27" s="35">
        <v>16</v>
      </c>
      <c r="H27" s="36" t="s">
        <v>17</v>
      </c>
      <c r="I27" s="36" t="s">
        <v>17</v>
      </c>
      <c r="J27" s="35">
        <v>1</v>
      </c>
      <c r="K27" s="36">
        <v>5</v>
      </c>
      <c r="L27" s="33">
        <v>9174</v>
      </c>
      <c r="M27" s="35">
        <v>1523</v>
      </c>
      <c r="N27" s="37">
        <v>45058</v>
      </c>
      <c r="O27" s="67" t="s">
        <v>28</v>
      </c>
    </row>
    <row r="28" spans="1:15" s="43" customFormat="1" ht="24.6" customHeight="1" x14ac:dyDescent="0.15">
      <c r="A28" s="31">
        <v>26</v>
      </c>
      <c r="B28" s="36">
        <v>27</v>
      </c>
      <c r="C28" s="41" t="s">
        <v>86</v>
      </c>
      <c r="D28" s="33">
        <v>98.55</v>
      </c>
      <c r="E28" s="33">
        <v>201.2</v>
      </c>
      <c r="F28" s="34">
        <f t="shared" si="1"/>
        <v>-0.51018886679920472</v>
      </c>
      <c r="G28" s="35">
        <v>17</v>
      </c>
      <c r="H28" s="36">
        <v>2</v>
      </c>
      <c r="I28" s="36">
        <f>G28/H28</f>
        <v>8.5</v>
      </c>
      <c r="J28" s="35">
        <v>2</v>
      </c>
      <c r="K28" s="36">
        <v>7</v>
      </c>
      <c r="L28" s="33">
        <v>15836.42</v>
      </c>
      <c r="M28" s="35">
        <v>2510</v>
      </c>
      <c r="N28" s="37">
        <v>45047</v>
      </c>
      <c r="O28" s="67" t="s">
        <v>71</v>
      </c>
    </row>
    <row r="29" spans="1:15" s="43" customFormat="1" ht="24.6" customHeight="1" x14ac:dyDescent="0.15">
      <c r="A29" s="31">
        <v>27</v>
      </c>
      <c r="B29" s="36">
        <v>20</v>
      </c>
      <c r="C29" s="32" t="s">
        <v>90</v>
      </c>
      <c r="D29" s="33">
        <v>60.9</v>
      </c>
      <c r="E29" s="33">
        <v>389.3</v>
      </c>
      <c r="F29" s="34">
        <f t="shared" si="1"/>
        <v>-0.84356537374775242</v>
      </c>
      <c r="G29" s="35">
        <v>11</v>
      </c>
      <c r="H29" s="36">
        <v>1</v>
      </c>
      <c r="I29" s="36">
        <f>G29/H29</f>
        <v>11</v>
      </c>
      <c r="J29" s="35">
        <v>1</v>
      </c>
      <c r="K29" s="34" t="s">
        <v>17</v>
      </c>
      <c r="L29" s="33">
        <v>40598.98000000001</v>
      </c>
      <c r="M29" s="35">
        <v>6888</v>
      </c>
      <c r="N29" s="37">
        <v>44678</v>
      </c>
      <c r="O29" s="59" t="s">
        <v>33</v>
      </c>
    </row>
    <row r="30" spans="1:15" s="43" customFormat="1" ht="24.6" customHeight="1" x14ac:dyDescent="0.15">
      <c r="A30" s="31">
        <v>28</v>
      </c>
      <c r="B30" s="36">
        <v>9</v>
      </c>
      <c r="C30" s="41" t="s">
        <v>137</v>
      </c>
      <c r="D30" s="33">
        <v>50</v>
      </c>
      <c r="E30" s="33">
        <v>3602.32</v>
      </c>
      <c r="F30" s="34">
        <f t="shared" si="1"/>
        <v>-0.98612005596393437</v>
      </c>
      <c r="G30" s="35">
        <v>10</v>
      </c>
      <c r="H30" s="36">
        <v>4</v>
      </c>
      <c r="I30" s="36">
        <f>G30/H30</f>
        <v>2.5</v>
      </c>
      <c r="J30" s="35">
        <v>2</v>
      </c>
      <c r="K30" s="36">
        <v>2</v>
      </c>
      <c r="L30" s="33">
        <v>5217.6099999999997</v>
      </c>
      <c r="M30" s="35">
        <v>789</v>
      </c>
      <c r="N30" s="37">
        <v>45079</v>
      </c>
      <c r="O30" s="67" t="s">
        <v>39</v>
      </c>
    </row>
    <row r="31" spans="1:15" s="43" customFormat="1" ht="24.6" customHeight="1" x14ac:dyDescent="0.15">
      <c r="A31" s="31">
        <v>29</v>
      </c>
      <c r="B31" s="36">
        <v>35</v>
      </c>
      <c r="C31" s="41" t="s">
        <v>68</v>
      </c>
      <c r="D31" s="33">
        <v>37</v>
      </c>
      <c r="E31" s="33">
        <v>44.5</v>
      </c>
      <c r="F31" s="34">
        <f t="shared" si="1"/>
        <v>-0.16853932584269662</v>
      </c>
      <c r="G31" s="35">
        <v>5</v>
      </c>
      <c r="H31" s="36">
        <v>1</v>
      </c>
      <c r="I31" s="36">
        <f>G31/H31</f>
        <v>5</v>
      </c>
      <c r="J31" s="35">
        <v>1</v>
      </c>
      <c r="K31" s="36">
        <v>8</v>
      </c>
      <c r="L31" s="33">
        <v>2910.0000000000005</v>
      </c>
      <c r="M31" s="35">
        <v>528</v>
      </c>
      <c r="N31" s="37">
        <v>45043</v>
      </c>
      <c r="O31" s="67" t="s">
        <v>69</v>
      </c>
    </row>
    <row r="32" spans="1:15" s="43" customFormat="1" ht="24.6" customHeight="1" x14ac:dyDescent="0.15">
      <c r="A32" s="31">
        <v>30</v>
      </c>
      <c r="B32" s="36">
        <v>34</v>
      </c>
      <c r="C32" s="41" t="s">
        <v>27</v>
      </c>
      <c r="D32" s="33">
        <v>15</v>
      </c>
      <c r="E32" s="33">
        <v>52</v>
      </c>
      <c r="F32" s="34">
        <f t="shared" si="1"/>
        <v>-0.71153846153846156</v>
      </c>
      <c r="G32" s="35">
        <v>3</v>
      </c>
      <c r="H32" s="34" t="s">
        <v>17</v>
      </c>
      <c r="I32" s="34" t="s">
        <v>17</v>
      </c>
      <c r="J32" s="35">
        <v>1</v>
      </c>
      <c r="K32" s="34" t="s">
        <v>17</v>
      </c>
      <c r="L32" s="33">
        <v>52922</v>
      </c>
      <c r="M32" s="35">
        <v>8005</v>
      </c>
      <c r="N32" s="37">
        <v>45030</v>
      </c>
      <c r="O32" s="67" t="s">
        <v>28</v>
      </c>
    </row>
    <row r="33" spans="1:16383" s="43" customFormat="1" ht="24.6" customHeight="1" x14ac:dyDescent="0.15">
      <c r="A33" s="31">
        <v>31</v>
      </c>
      <c r="B33" s="36">
        <v>33</v>
      </c>
      <c r="C33" s="41" t="s">
        <v>83</v>
      </c>
      <c r="D33" s="33">
        <v>11</v>
      </c>
      <c r="E33" s="33">
        <v>52.3</v>
      </c>
      <c r="F33" s="34">
        <f t="shared" si="1"/>
        <v>-0.78967495219885275</v>
      </c>
      <c r="G33" s="35">
        <v>3</v>
      </c>
      <c r="H33" s="36">
        <v>1</v>
      </c>
      <c r="I33" s="36">
        <f>G33/H33</f>
        <v>3</v>
      </c>
      <c r="J33" s="35">
        <v>1</v>
      </c>
      <c r="K33" s="36">
        <v>6</v>
      </c>
      <c r="L33" s="33">
        <v>1032.8</v>
      </c>
      <c r="M33" s="35">
        <v>193</v>
      </c>
      <c r="N33" s="37">
        <v>45052</v>
      </c>
      <c r="O33" s="67" t="s">
        <v>30</v>
      </c>
    </row>
    <row r="34" spans="1:16383" s="51" customFormat="1" ht="24.6" customHeight="1" x14ac:dyDescent="0.2">
      <c r="B34" s="84"/>
      <c r="C34" s="77" t="s">
        <v>147</v>
      </c>
      <c r="D34" s="52">
        <f>SUBTOTAL(109,Table132456789[Pajamos 
(GBO)])</f>
        <v>152744.02000000005</v>
      </c>
      <c r="E34" s="52" t="s">
        <v>141</v>
      </c>
      <c r="F34" s="81">
        <f t="shared" si="1"/>
        <v>-0.15154466577049955</v>
      </c>
      <c r="G34" s="78">
        <f>SUBTOTAL(109,Table132456789[Žiūrovų sk. 
(ADM)])</f>
        <v>23329</v>
      </c>
      <c r="H34" s="70"/>
      <c r="I34" s="70"/>
      <c r="J34" s="70"/>
      <c r="K34" s="70"/>
      <c r="L34" s="52"/>
      <c r="M34" s="78"/>
      <c r="N34" s="53"/>
      <c r="O34" s="79" t="s">
        <v>56</v>
      </c>
    </row>
    <row r="35" spans="1:16383" ht="11.25" hidden="1" x14ac:dyDescent="0.15">
      <c r="F35" s="4"/>
      <c r="L35" s="3"/>
    </row>
    <row r="36" spans="1:16383" ht="11.25" hidden="1" x14ac:dyDescent="0.15">
      <c r="F36" s="4"/>
      <c r="L36" s="3"/>
    </row>
    <row r="37" spans="1:16383" ht="11.25" hidden="1" x14ac:dyDescent="0.15">
      <c r="F37" s="4"/>
      <c r="L37" s="3"/>
    </row>
    <row r="38" spans="1:16383" ht="11.25" hidden="1" x14ac:dyDescent="0.15">
      <c r="F38" s="4"/>
      <c r="L38" s="3"/>
    </row>
    <row r="39" spans="1:16383" ht="11.25" hidden="1" x14ac:dyDescent="0.15">
      <c r="F39" s="4"/>
      <c r="L39" s="3"/>
    </row>
    <row r="40" spans="1:16383" ht="11.25" hidden="1" x14ac:dyDescent="0.15">
      <c r="F40" s="4"/>
      <c r="L40" s="3"/>
    </row>
    <row r="41" spans="1:16383" ht="11.25" hidden="1" x14ac:dyDescent="0.15">
      <c r="F41" s="4"/>
      <c r="L41" s="3"/>
    </row>
    <row r="42" spans="1:16383" ht="11.25" hidden="1" x14ac:dyDescent="0.15">
      <c r="F42" s="4"/>
      <c r="L42" s="3"/>
    </row>
    <row r="43" spans="1:16383" ht="11.25" hidden="1" x14ac:dyDescent="0.15">
      <c r="F43" s="4"/>
      <c r="L43" s="3"/>
    </row>
    <row r="44" spans="1:16383" ht="11.25" hidden="1" x14ac:dyDescent="0.15">
      <c r="F44" s="4"/>
      <c r="L44" s="3"/>
    </row>
    <row r="45" spans="1:16383" ht="11.25" hidden="1" x14ac:dyDescent="0.15">
      <c r="F45" s="4"/>
      <c r="L45" s="3"/>
    </row>
    <row r="46" spans="1:16383" ht="11.25" hidden="1" x14ac:dyDescent="0.15">
      <c r="F46" s="4"/>
      <c r="L46" s="3"/>
    </row>
    <row r="47" spans="1:16383" ht="11.25" hidden="1" x14ac:dyDescent="0.15">
      <c r="F47" s="4"/>
    </row>
    <row r="48" spans="1:16383" s="44" customFormat="1" ht="11.25" hidden="1" x14ac:dyDescent="0.15">
      <c r="A48" s="1"/>
      <c r="B48" s="66"/>
      <c r="C48" s="1"/>
      <c r="D48" s="5"/>
      <c r="E48" s="5"/>
      <c r="F48" s="4"/>
      <c r="K48" s="66"/>
      <c r="L48" s="5"/>
      <c r="N48" s="12"/>
      <c r="O48" s="6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  <c r="XFC48" s="1"/>
    </row>
    <row r="49" spans="1:16383" s="44" customFormat="1" ht="11.25" hidden="1" x14ac:dyDescent="0.15">
      <c r="A49" s="1"/>
      <c r="B49" s="66"/>
      <c r="C49" s="1"/>
      <c r="D49" s="5"/>
      <c r="E49" s="5"/>
      <c r="F49" s="4"/>
      <c r="K49" s="66"/>
      <c r="L49" s="5"/>
      <c r="N49" s="12"/>
      <c r="O49" s="6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</row>
    <row r="50" spans="1:16383" s="44" customFormat="1" ht="11.25" hidden="1" x14ac:dyDescent="0.15">
      <c r="A50" s="1"/>
      <c r="B50" s="66"/>
      <c r="C50" s="1"/>
      <c r="D50" s="5"/>
      <c r="E50" s="5"/>
      <c r="F50" s="4"/>
      <c r="K50" s="66"/>
      <c r="L50" s="5"/>
      <c r="N50" s="12"/>
      <c r="O50" s="6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1"/>
      <c r="XFC50" s="1"/>
    </row>
  </sheetData>
  <mergeCells count="1">
    <mergeCell ref="A1:O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A936-AA8A-4EA6-BACB-FF69199957D7}">
  <sheetPr>
    <pageSetUpPr fitToPage="1"/>
  </sheetPr>
  <dimension ref="A1:XFC57"/>
  <sheetViews>
    <sheetView topLeftCell="A16" zoomScale="60" zoomScaleNormal="60" workbookViewId="0">
      <selection activeCell="C23" sqref="C23"/>
    </sheetView>
  </sheetViews>
  <sheetFormatPr defaultColWidth="18.28515625" defaultRowHeight="11.25" customHeight="1" zeroHeight="1" x14ac:dyDescent="0.15"/>
  <cols>
    <col min="1" max="1" width="4.7109375" style="1" customWidth="1"/>
    <col min="2" max="2" width="4.7109375" style="66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6" t="s">
        <v>15</v>
      </c>
      <c r="C3" s="41" t="s">
        <v>133</v>
      </c>
      <c r="D3" s="33">
        <v>60095.64</v>
      </c>
      <c r="E3" s="33" t="s">
        <v>17</v>
      </c>
      <c r="F3" s="34" t="s">
        <v>17</v>
      </c>
      <c r="G3" s="35">
        <v>9186</v>
      </c>
      <c r="H3" s="36">
        <v>145</v>
      </c>
      <c r="I3" s="36">
        <f>G3/H3</f>
        <v>63.351724137931036</v>
      </c>
      <c r="J3" s="35">
        <v>18</v>
      </c>
      <c r="K3" s="36">
        <v>1</v>
      </c>
      <c r="L3" s="33">
        <v>73262.13</v>
      </c>
      <c r="M3" s="35">
        <v>11260</v>
      </c>
      <c r="N3" s="37">
        <v>45079</v>
      </c>
      <c r="O3" s="67" t="s">
        <v>23</v>
      </c>
    </row>
    <row r="4" spans="1:18" s="39" customFormat="1" ht="24.6" customHeight="1" x14ac:dyDescent="0.2">
      <c r="A4" s="31">
        <v>2</v>
      </c>
      <c r="B4" s="36">
        <v>1</v>
      </c>
      <c r="C4" s="41" t="s">
        <v>114</v>
      </c>
      <c r="D4" s="33">
        <v>35305.97</v>
      </c>
      <c r="E4" s="33">
        <v>49925.68</v>
      </c>
      <c r="F4" s="34">
        <f>(D4-E4)/E4</f>
        <v>-0.29282946171188851</v>
      </c>
      <c r="G4" s="35">
        <v>4470</v>
      </c>
      <c r="H4" s="36">
        <v>129</v>
      </c>
      <c r="I4" s="36">
        <f t="shared" ref="I4:I14" si="0">G4/H4</f>
        <v>34.651162790697676</v>
      </c>
      <c r="J4" s="35">
        <v>17</v>
      </c>
      <c r="K4" s="36">
        <v>3</v>
      </c>
      <c r="L4" s="33">
        <v>271987.51</v>
      </c>
      <c r="M4" s="35">
        <v>36421</v>
      </c>
      <c r="N4" s="37">
        <v>45065</v>
      </c>
      <c r="O4" s="59" t="s">
        <v>71</v>
      </c>
    </row>
    <row r="5" spans="1:18" s="39" customFormat="1" ht="24.95" customHeight="1" x14ac:dyDescent="0.2">
      <c r="A5" s="31">
        <v>3</v>
      </c>
      <c r="B5" s="36">
        <v>3</v>
      </c>
      <c r="C5" s="32" t="s">
        <v>126</v>
      </c>
      <c r="D5" s="33">
        <v>15261.46</v>
      </c>
      <c r="E5" s="33">
        <v>14729.69</v>
      </c>
      <c r="F5" s="34">
        <f>(D5-E5)/E5</f>
        <v>3.6101913889565809E-2</v>
      </c>
      <c r="G5" s="35">
        <v>2666</v>
      </c>
      <c r="H5" s="36">
        <v>83</v>
      </c>
      <c r="I5" s="36">
        <f t="shared" si="0"/>
        <v>32.120481927710841</v>
      </c>
      <c r="J5" s="35">
        <v>12</v>
      </c>
      <c r="K5" s="36">
        <v>2</v>
      </c>
      <c r="L5" s="33">
        <v>39474.019999999997</v>
      </c>
      <c r="M5" s="35">
        <v>7276</v>
      </c>
      <c r="N5" s="37">
        <v>45072</v>
      </c>
      <c r="O5" s="59" t="s">
        <v>49</v>
      </c>
      <c r="R5" s="31"/>
    </row>
    <row r="6" spans="1:18" s="39" customFormat="1" ht="24.95" customHeight="1" x14ac:dyDescent="0.2">
      <c r="A6" s="31">
        <v>4</v>
      </c>
      <c r="B6" s="36" t="s">
        <v>15</v>
      </c>
      <c r="C6" s="41" t="s">
        <v>136</v>
      </c>
      <c r="D6" s="33">
        <v>14318.93</v>
      </c>
      <c r="E6" s="33" t="s">
        <v>17</v>
      </c>
      <c r="F6" s="34" t="s">
        <v>17</v>
      </c>
      <c r="G6" s="35">
        <v>2077</v>
      </c>
      <c r="H6" s="36">
        <v>82</v>
      </c>
      <c r="I6" s="36">
        <f t="shared" si="0"/>
        <v>25.329268292682926</v>
      </c>
      <c r="J6" s="35">
        <v>15</v>
      </c>
      <c r="K6" s="36">
        <v>1</v>
      </c>
      <c r="L6" s="33">
        <v>14318.93</v>
      </c>
      <c r="M6" s="35">
        <v>2077</v>
      </c>
      <c r="N6" s="37">
        <v>45079</v>
      </c>
      <c r="O6" s="59" t="s">
        <v>49</v>
      </c>
      <c r="R6" s="31"/>
    </row>
    <row r="7" spans="1:18" s="39" customFormat="1" ht="24.95" customHeight="1" x14ac:dyDescent="0.2">
      <c r="A7" s="31">
        <v>5</v>
      </c>
      <c r="B7" s="36">
        <v>4</v>
      </c>
      <c r="C7" s="32" t="s">
        <v>19</v>
      </c>
      <c r="D7" s="33">
        <v>12732.56</v>
      </c>
      <c r="E7" s="33">
        <v>11789.34</v>
      </c>
      <c r="F7" s="34">
        <f>(D7-E7)/E7</f>
        <v>8.0006175070020821E-2</v>
      </c>
      <c r="G7" s="35">
        <v>2338</v>
      </c>
      <c r="H7" s="36">
        <v>68</v>
      </c>
      <c r="I7" s="36">
        <f t="shared" si="0"/>
        <v>34.382352941176471</v>
      </c>
      <c r="J7" s="35">
        <v>11</v>
      </c>
      <c r="K7" s="36">
        <v>9</v>
      </c>
      <c r="L7" s="33">
        <v>536460.11</v>
      </c>
      <c r="M7" s="35">
        <v>97376</v>
      </c>
      <c r="N7" s="37">
        <v>45023</v>
      </c>
      <c r="O7" s="59" t="s">
        <v>71</v>
      </c>
      <c r="R7" s="31"/>
    </row>
    <row r="8" spans="1:18" s="39" customFormat="1" ht="24.95" customHeight="1" x14ac:dyDescent="0.2">
      <c r="A8" s="31">
        <v>6</v>
      </c>
      <c r="B8" s="36">
        <v>2</v>
      </c>
      <c r="C8" s="41" t="s">
        <v>85</v>
      </c>
      <c r="D8" s="33">
        <v>12288.74</v>
      </c>
      <c r="E8" s="33">
        <v>16699.310000000001</v>
      </c>
      <c r="F8" s="34">
        <f>(D8-E8)/E8</f>
        <v>-0.2641169006384097</v>
      </c>
      <c r="G8" s="35">
        <v>1779</v>
      </c>
      <c r="H8" s="36">
        <v>52</v>
      </c>
      <c r="I8" s="36">
        <f t="shared" si="0"/>
        <v>34.21153846153846</v>
      </c>
      <c r="J8" s="35">
        <v>8</v>
      </c>
      <c r="K8" s="36">
        <v>5</v>
      </c>
      <c r="L8" s="33">
        <v>248147.19</v>
      </c>
      <c r="M8" s="35">
        <v>34381</v>
      </c>
      <c r="N8" s="37">
        <v>45051</v>
      </c>
      <c r="O8" s="59" t="s">
        <v>49</v>
      </c>
      <c r="R8" s="31"/>
    </row>
    <row r="9" spans="1:18" s="39" customFormat="1" ht="24.95" customHeight="1" x14ac:dyDescent="0.2">
      <c r="A9" s="31">
        <v>7</v>
      </c>
      <c r="B9" s="36">
        <v>6</v>
      </c>
      <c r="C9" s="32" t="s">
        <v>16</v>
      </c>
      <c r="D9" s="33">
        <v>4891.33</v>
      </c>
      <c r="E9" s="33">
        <v>5597.69</v>
      </c>
      <c r="F9" s="34">
        <f>(D9-E9)/E9</f>
        <v>-0.12618776673949428</v>
      </c>
      <c r="G9" s="35">
        <v>967</v>
      </c>
      <c r="H9" s="36">
        <v>50</v>
      </c>
      <c r="I9" s="36">
        <f t="shared" si="0"/>
        <v>19.34</v>
      </c>
      <c r="J9" s="35">
        <v>10</v>
      </c>
      <c r="K9" s="36">
        <v>7</v>
      </c>
      <c r="L9" s="33">
        <v>238006.23</v>
      </c>
      <c r="M9" s="35">
        <v>47228</v>
      </c>
      <c r="N9" s="37">
        <v>45037</v>
      </c>
      <c r="O9" s="59" t="s">
        <v>18</v>
      </c>
      <c r="R9" s="31"/>
    </row>
    <row r="10" spans="1:18" s="39" customFormat="1" ht="24.95" customHeight="1" x14ac:dyDescent="0.2">
      <c r="A10" s="31">
        <v>8</v>
      </c>
      <c r="B10" s="36">
        <v>5</v>
      </c>
      <c r="C10" s="32" t="s">
        <v>122</v>
      </c>
      <c r="D10" s="33">
        <v>3853.94</v>
      </c>
      <c r="E10" s="33">
        <v>6513.24</v>
      </c>
      <c r="F10" s="34">
        <f>(D10-E10)/E10</f>
        <v>-0.40829141871019642</v>
      </c>
      <c r="G10" s="35">
        <v>549</v>
      </c>
      <c r="H10" s="36">
        <v>24</v>
      </c>
      <c r="I10" s="36">
        <f t="shared" si="0"/>
        <v>22.875</v>
      </c>
      <c r="J10" s="35">
        <v>9</v>
      </c>
      <c r="K10" s="36">
        <v>2</v>
      </c>
      <c r="L10" s="33">
        <v>15686.71</v>
      </c>
      <c r="M10" s="35">
        <v>2583</v>
      </c>
      <c r="N10" s="37">
        <v>45072</v>
      </c>
      <c r="O10" s="59" t="s">
        <v>25</v>
      </c>
      <c r="R10" s="31"/>
    </row>
    <row r="11" spans="1:18" s="39" customFormat="1" ht="24.95" customHeight="1" x14ac:dyDescent="0.2">
      <c r="A11" s="31">
        <v>9</v>
      </c>
      <c r="B11" s="36" t="s">
        <v>15</v>
      </c>
      <c r="C11" s="41" t="s">
        <v>137</v>
      </c>
      <c r="D11" s="33">
        <v>3602.32</v>
      </c>
      <c r="E11" s="33" t="s">
        <v>17</v>
      </c>
      <c r="F11" s="34" t="s">
        <v>17</v>
      </c>
      <c r="G11" s="35">
        <v>494</v>
      </c>
      <c r="H11" s="36">
        <v>44</v>
      </c>
      <c r="I11" s="36">
        <f t="shared" si="0"/>
        <v>11.227272727272727</v>
      </c>
      <c r="J11" s="35">
        <v>14</v>
      </c>
      <c r="K11" s="36">
        <v>1</v>
      </c>
      <c r="L11" s="33">
        <v>3602.32</v>
      </c>
      <c r="M11" s="35">
        <v>494</v>
      </c>
      <c r="N11" s="37">
        <v>45079</v>
      </c>
      <c r="O11" s="67" t="s">
        <v>39</v>
      </c>
      <c r="R11" s="31"/>
    </row>
    <row r="12" spans="1:18" s="39" customFormat="1" ht="24.6" customHeight="1" x14ac:dyDescent="0.2">
      <c r="A12" s="31">
        <v>10</v>
      </c>
      <c r="B12" s="36" t="s">
        <v>15</v>
      </c>
      <c r="C12" s="41" t="s">
        <v>130</v>
      </c>
      <c r="D12" s="33">
        <v>3506.39</v>
      </c>
      <c r="E12" s="33" t="s">
        <v>17</v>
      </c>
      <c r="F12" s="34" t="s">
        <v>17</v>
      </c>
      <c r="G12" s="35">
        <v>508</v>
      </c>
      <c r="H12" s="36">
        <v>16</v>
      </c>
      <c r="I12" s="36">
        <f t="shared" si="0"/>
        <v>31.75</v>
      </c>
      <c r="J12" s="35">
        <v>46</v>
      </c>
      <c r="K12" s="36">
        <v>1</v>
      </c>
      <c r="L12" s="33">
        <v>4479.99</v>
      </c>
      <c r="M12" s="35">
        <v>638</v>
      </c>
      <c r="N12" s="37">
        <v>45078</v>
      </c>
      <c r="O12" s="67" t="s">
        <v>33</v>
      </c>
      <c r="R12" s="31"/>
    </row>
    <row r="13" spans="1:18" s="39" customFormat="1" ht="24.95" customHeight="1" x14ac:dyDescent="0.2">
      <c r="A13" s="31">
        <v>11</v>
      </c>
      <c r="B13" s="36">
        <v>7</v>
      </c>
      <c r="C13" s="41" t="s">
        <v>106</v>
      </c>
      <c r="D13" s="33">
        <v>2536.81</v>
      </c>
      <c r="E13" s="33">
        <v>4137.33</v>
      </c>
      <c r="F13" s="34">
        <f>(D13-E13)/E13</f>
        <v>-0.3868485230813109</v>
      </c>
      <c r="G13" s="35">
        <v>517</v>
      </c>
      <c r="H13" s="36">
        <v>20</v>
      </c>
      <c r="I13" s="36">
        <f t="shared" si="0"/>
        <v>25.85</v>
      </c>
      <c r="J13" s="35">
        <v>10</v>
      </c>
      <c r="K13" s="36">
        <v>4</v>
      </c>
      <c r="L13" s="33">
        <v>27247.5</v>
      </c>
      <c r="M13" s="35">
        <v>5781</v>
      </c>
      <c r="N13" s="37">
        <v>45058</v>
      </c>
      <c r="O13" s="67" t="s">
        <v>25</v>
      </c>
      <c r="R13" s="31"/>
    </row>
    <row r="14" spans="1:18" s="39" customFormat="1" ht="24.95" customHeight="1" x14ac:dyDescent="0.2">
      <c r="A14" s="31">
        <v>12</v>
      </c>
      <c r="B14" s="36">
        <v>10</v>
      </c>
      <c r="C14" s="41" t="s">
        <v>62</v>
      </c>
      <c r="D14" s="45">
        <v>2371.36</v>
      </c>
      <c r="E14" s="45">
        <v>1808.76</v>
      </c>
      <c r="F14" s="34">
        <f>(D14-E14)/E14</f>
        <v>0.31104181870452696</v>
      </c>
      <c r="G14" s="46">
        <v>431</v>
      </c>
      <c r="H14" s="36">
        <v>15</v>
      </c>
      <c r="I14" s="36">
        <f t="shared" si="0"/>
        <v>28.733333333333334</v>
      </c>
      <c r="J14" s="35">
        <v>3</v>
      </c>
      <c r="K14" s="36">
        <v>6</v>
      </c>
      <c r="L14" s="45">
        <v>37648.449999999997</v>
      </c>
      <c r="M14" s="46">
        <v>7498</v>
      </c>
      <c r="N14" s="37">
        <v>45044</v>
      </c>
      <c r="O14" s="59" t="s">
        <v>33</v>
      </c>
      <c r="R14" s="31"/>
    </row>
    <row r="15" spans="1:18" s="39" customFormat="1" ht="24.6" customHeight="1" x14ac:dyDescent="0.2">
      <c r="A15" s="31">
        <v>13</v>
      </c>
      <c r="B15" s="36">
        <v>8</v>
      </c>
      <c r="C15" s="32" t="s">
        <v>125</v>
      </c>
      <c r="D15" s="33">
        <v>2000.76</v>
      </c>
      <c r="E15" s="33">
        <v>3744.81</v>
      </c>
      <c r="F15" s="34">
        <f>(D15-E15)/E15</f>
        <v>-0.46572456279490815</v>
      </c>
      <c r="G15" s="35">
        <v>285</v>
      </c>
      <c r="H15" s="36" t="s">
        <v>17</v>
      </c>
      <c r="I15" s="36" t="s">
        <v>17</v>
      </c>
      <c r="J15" s="35">
        <v>6</v>
      </c>
      <c r="K15" s="36">
        <v>2</v>
      </c>
      <c r="L15" s="33">
        <v>8171.4</v>
      </c>
      <c r="M15" s="35">
        <v>1313</v>
      </c>
      <c r="N15" s="37">
        <v>45072</v>
      </c>
      <c r="O15" s="59" t="s">
        <v>67</v>
      </c>
      <c r="R15" s="31"/>
    </row>
    <row r="16" spans="1:18" s="39" customFormat="1" ht="24.95" customHeight="1" x14ac:dyDescent="0.2">
      <c r="A16" s="31">
        <v>14</v>
      </c>
      <c r="B16" s="36">
        <v>9</v>
      </c>
      <c r="C16" s="41" t="s">
        <v>118</v>
      </c>
      <c r="D16" s="33">
        <v>952.95</v>
      </c>
      <c r="E16" s="33">
        <v>2017.38</v>
      </c>
      <c r="F16" s="34">
        <f>(D16-E16)/E16</f>
        <v>-0.52762989620200462</v>
      </c>
      <c r="G16" s="35">
        <v>204</v>
      </c>
      <c r="H16" s="36">
        <v>14</v>
      </c>
      <c r="I16" s="36">
        <f>G16/H16</f>
        <v>14.571428571428571</v>
      </c>
      <c r="J16" s="35">
        <v>5</v>
      </c>
      <c r="K16" s="36">
        <v>2</v>
      </c>
      <c r="L16" s="33">
        <v>3871.32</v>
      </c>
      <c r="M16" s="35">
        <v>930</v>
      </c>
      <c r="N16" s="37">
        <v>45072</v>
      </c>
      <c r="O16" s="67" t="s">
        <v>30</v>
      </c>
      <c r="R16" s="31"/>
    </row>
    <row r="17" spans="1:18" s="39" customFormat="1" ht="24.75" customHeight="1" x14ac:dyDescent="0.2">
      <c r="A17" s="31">
        <v>15</v>
      </c>
      <c r="B17" s="33" t="s">
        <v>17</v>
      </c>
      <c r="C17" s="41" t="s">
        <v>138</v>
      </c>
      <c r="D17" s="33">
        <v>881.11</v>
      </c>
      <c r="E17" s="33" t="s">
        <v>17</v>
      </c>
      <c r="F17" s="34" t="s">
        <v>17</v>
      </c>
      <c r="G17" s="35">
        <v>171</v>
      </c>
      <c r="H17" s="36">
        <v>5</v>
      </c>
      <c r="I17" s="36">
        <f t="shared" ref="I17:I30" si="1">G17/H17</f>
        <v>34.200000000000003</v>
      </c>
      <c r="J17" s="35">
        <v>2</v>
      </c>
      <c r="K17" s="34" t="s">
        <v>17</v>
      </c>
      <c r="L17" s="33">
        <v>1341688.92</v>
      </c>
      <c r="M17" s="35">
        <v>249128</v>
      </c>
      <c r="N17" s="37">
        <v>44743</v>
      </c>
      <c r="O17" s="67" t="s">
        <v>71</v>
      </c>
      <c r="R17" s="31"/>
    </row>
    <row r="18" spans="1:18" s="43" customFormat="1" ht="24.6" customHeight="1" x14ac:dyDescent="0.15">
      <c r="A18" s="31">
        <v>16</v>
      </c>
      <c r="B18" s="36">
        <v>12</v>
      </c>
      <c r="C18" s="41" t="s">
        <v>115</v>
      </c>
      <c r="D18" s="33">
        <v>868.1</v>
      </c>
      <c r="E18" s="33">
        <v>774.05</v>
      </c>
      <c r="F18" s="34">
        <f>(D18-E18)/E18</f>
        <v>0.12150377882565735</v>
      </c>
      <c r="G18" s="35">
        <v>148</v>
      </c>
      <c r="H18" s="36">
        <v>7</v>
      </c>
      <c r="I18" s="36">
        <f t="shared" si="1"/>
        <v>21.142857142857142</v>
      </c>
      <c r="J18" s="35">
        <v>4</v>
      </c>
      <c r="K18" s="36">
        <v>3</v>
      </c>
      <c r="L18" s="33">
        <v>5437.05</v>
      </c>
      <c r="M18" s="35">
        <v>972</v>
      </c>
      <c r="N18" s="37">
        <v>45065</v>
      </c>
      <c r="O18" s="59" t="s">
        <v>49</v>
      </c>
    </row>
    <row r="19" spans="1:18" s="43" customFormat="1" ht="24.95" customHeight="1" x14ac:dyDescent="0.15">
      <c r="A19" s="31">
        <v>17</v>
      </c>
      <c r="B19" s="36">
        <v>13</v>
      </c>
      <c r="C19" s="32" t="s">
        <v>42</v>
      </c>
      <c r="D19" s="33">
        <v>577.79999999999995</v>
      </c>
      <c r="E19" s="33">
        <v>634.29999999999995</v>
      </c>
      <c r="F19" s="34">
        <f>(D19-E19)/E19</f>
        <v>-8.9074570392558727E-2</v>
      </c>
      <c r="G19" s="35">
        <v>81</v>
      </c>
      <c r="H19" s="36">
        <v>5</v>
      </c>
      <c r="I19" s="36">
        <f t="shared" si="1"/>
        <v>16.2</v>
      </c>
      <c r="J19" s="35">
        <v>1</v>
      </c>
      <c r="K19" s="36">
        <v>14</v>
      </c>
      <c r="L19" s="33">
        <v>234113.23000000004</v>
      </c>
      <c r="M19" s="35">
        <v>36676</v>
      </c>
      <c r="N19" s="37">
        <v>44988</v>
      </c>
      <c r="O19" s="59" t="s">
        <v>43</v>
      </c>
    </row>
    <row r="20" spans="1:18" s="43" customFormat="1" ht="24.95" customHeight="1" x14ac:dyDescent="0.15">
      <c r="A20" s="31">
        <v>18</v>
      </c>
      <c r="B20" s="34" t="s">
        <v>17</v>
      </c>
      <c r="C20" s="41" t="s">
        <v>134</v>
      </c>
      <c r="D20" s="33">
        <v>496.27</v>
      </c>
      <c r="E20" s="33" t="s">
        <v>17</v>
      </c>
      <c r="F20" s="34" t="s">
        <v>17</v>
      </c>
      <c r="G20" s="35">
        <v>144</v>
      </c>
      <c r="H20" s="36">
        <v>6</v>
      </c>
      <c r="I20" s="36">
        <f t="shared" si="1"/>
        <v>24</v>
      </c>
      <c r="J20" s="35">
        <v>2</v>
      </c>
      <c r="K20" s="34" t="s">
        <v>17</v>
      </c>
      <c r="L20" s="33">
        <v>321321.33</v>
      </c>
      <c r="M20" s="35">
        <v>68500</v>
      </c>
      <c r="N20" s="37">
        <v>44771</v>
      </c>
      <c r="O20" s="67" t="s">
        <v>21</v>
      </c>
    </row>
    <row r="21" spans="1:18" s="43" customFormat="1" ht="24.6" customHeight="1" x14ac:dyDescent="0.15">
      <c r="A21" s="31">
        <v>19</v>
      </c>
      <c r="B21" s="34" t="s">
        <v>17</v>
      </c>
      <c r="C21" s="41" t="s">
        <v>135</v>
      </c>
      <c r="D21" s="33">
        <v>477.5</v>
      </c>
      <c r="E21" s="33" t="s">
        <v>17</v>
      </c>
      <c r="F21" s="34" t="s">
        <v>17</v>
      </c>
      <c r="G21" s="35">
        <v>212</v>
      </c>
      <c r="H21" s="36">
        <v>9</v>
      </c>
      <c r="I21" s="36">
        <f t="shared" si="1"/>
        <v>23.555555555555557</v>
      </c>
      <c r="J21" s="35">
        <v>2</v>
      </c>
      <c r="K21" s="34" t="s">
        <v>17</v>
      </c>
      <c r="L21" s="33">
        <v>184820.54</v>
      </c>
      <c r="M21" s="35">
        <v>36478</v>
      </c>
      <c r="N21" s="37">
        <v>44869</v>
      </c>
      <c r="O21" s="67" t="s">
        <v>23</v>
      </c>
    </row>
    <row r="22" spans="1:18" s="43" customFormat="1" ht="24.6" customHeight="1" x14ac:dyDescent="0.15">
      <c r="A22" s="31">
        <v>20</v>
      </c>
      <c r="B22" s="36">
        <v>30</v>
      </c>
      <c r="C22" s="32" t="s">
        <v>90</v>
      </c>
      <c r="D22" s="33">
        <v>389.3</v>
      </c>
      <c r="E22" s="33">
        <v>74</v>
      </c>
      <c r="F22" s="34">
        <f>(D22-E22)/E22</f>
        <v>4.2608108108108107</v>
      </c>
      <c r="G22" s="35">
        <v>66</v>
      </c>
      <c r="H22" s="36">
        <v>2</v>
      </c>
      <c r="I22" s="36">
        <f t="shared" si="1"/>
        <v>33</v>
      </c>
      <c r="J22" s="35">
        <v>2</v>
      </c>
      <c r="K22" s="34" t="s">
        <v>17</v>
      </c>
      <c r="L22" s="33">
        <v>40538.080000000009</v>
      </c>
      <c r="M22" s="35">
        <v>6877</v>
      </c>
      <c r="N22" s="37">
        <v>44678</v>
      </c>
      <c r="O22" s="59" t="s">
        <v>33</v>
      </c>
    </row>
    <row r="23" spans="1:18" s="43" customFormat="1" ht="24.6" customHeight="1" x14ac:dyDescent="0.15">
      <c r="A23" s="31">
        <v>21</v>
      </c>
      <c r="B23" s="36">
        <v>16</v>
      </c>
      <c r="C23" s="41" t="s">
        <v>20</v>
      </c>
      <c r="D23" s="45">
        <v>378.2</v>
      </c>
      <c r="E23" s="45">
        <v>444.13</v>
      </c>
      <c r="F23" s="34">
        <f>(D23-E23)/E23</f>
        <v>-0.14844752662508726</v>
      </c>
      <c r="G23" s="46">
        <v>51</v>
      </c>
      <c r="H23" s="36">
        <v>3</v>
      </c>
      <c r="I23" s="36">
        <f t="shared" si="1"/>
        <v>17</v>
      </c>
      <c r="J23" s="35">
        <v>1</v>
      </c>
      <c r="K23" s="36">
        <v>7</v>
      </c>
      <c r="L23" s="45">
        <v>74099.13</v>
      </c>
      <c r="M23" s="46">
        <v>10622</v>
      </c>
      <c r="N23" s="37">
        <v>45037</v>
      </c>
      <c r="O23" s="59" t="s">
        <v>21</v>
      </c>
    </row>
    <row r="24" spans="1:18" s="43" customFormat="1" ht="24.6" customHeight="1" x14ac:dyDescent="0.15">
      <c r="A24" s="31">
        <v>22</v>
      </c>
      <c r="B24" s="36">
        <v>18</v>
      </c>
      <c r="C24" s="41" t="s">
        <v>104</v>
      </c>
      <c r="D24" s="33">
        <v>282</v>
      </c>
      <c r="E24" s="33">
        <v>402</v>
      </c>
      <c r="F24" s="34">
        <f>(D24-E24)/E24</f>
        <v>-0.29850746268656714</v>
      </c>
      <c r="G24" s="35">
        <v>43</v>
      </c>
      <c r="H24" s="36" t="s">
        <v>17</v>
      </c>
      <c r="I24" s="36" t="s">
        <v>17</v>
      </c>
      <c r="J24" s="35">
        <v>3</v>
      </c>
      <c r="K24" s="36">
        <v>4</v>
      </c>
      <c r="L24" s="33">
        <v>8950</v>
      </c>
      <c r="M24" s="35">
        <v>1491</v>
      </c>
      <c r="N24" s="37">
        <v>45058</v>
      </c>
      <c r="O24" s="67" t="s">
        <v>28</v>
      </c>
    </row>
    <row r="25" spans="1:18" s="43" customFormat="1" ht="24.6" customHeight="1" x14ac:dyDescent="0.15">
      <c r="A25" s="31">
        <v>23</v>
      </c>
      <c r="B25" s="36">
        <v>19</v>
      </c>
      <c r="C25" s="32" t="s">
        <v>22</v>
      </c>
      <c r="D25" s="33">
        <v>276.8</v>
      </c>
      <c r="E25" s="33">
        <v>379.2</v>
      </c>
      <c r="F25" s="34">
        <f>(D25-E25)/E25</f>
        <v>-0.27004219409282693</v>
      </c>
      <c r="G25" s="35">
        <v>41</v>
      </c>
      <c r="H25" s="36">
        <v>2</v>
      </c>
      <c r="I25" s="36">
        <f t="shared" si="1"/>
        <v>20.5</v>
      </c>
      <c r="J25" s="35">
        <v>1</v>
      </c>
      <c r="K25" s="36">
        <v>9</v>
      </c>
      <c r="L25" s="33">
        <v>136718.25</v>
      </c>
      <c r="M25" s="35">
        <v>19740</v>
      </c>
      <c r="N25" s="37">
        <v>45023</v>
      </c>
      <c r="O25" s="59" t="s">
        <v>23</v>
      </c>
    </row>
    <row r="26" spans="1:18" s="43" customFormat="1" ht="24.6" customHeight="1" x14ac:dyDescent="0.15">
      <c r="A26" s="31">
        <v>24</v>
      </c>
      <c r="B26" s="36">
        <v>15</v>
      </c>
      <c r="C26" s="41" t="s">
        <v>127</v>
      </c>
      <c r="D26" s="33">
        <v>263.79999999999995</v>
      </c>
      <c r="E26" s="33">
        <v>561.47</v>
      </c>
      <c r="F26" s="34">
        <f>(D26-E26)/E26</f>
        <v>-0.53016189645038925</v>
      </c>
      <c r="G26" s="35">
        <v>61</v>
      </c>
      <c r="H26" s="36">
        <v>9</v>
      </c>
      <c r="I26" s="36">
        <f t="shared" si="1"/>
        <v>6.7777777777777777</v>
      </c>
      <c r="J26" s="35">
        <v>4</v>
      </c>
      <c r="K26" s="36">
        <v>2</v>
      </c>
      <c r="L26" s="33">
        <v>1349.76</v>
      </c>
      <c r="M26" s="35">
        <v>309</v>
      </c>
      <c r="N26" s="37">
        <v>45072</v>
      </c>
      <c r="O26" s="59" t="s">
        <v>89</v>
      </c>
    </row>
    <row r="27" spans="1:18" s="43" customFormat="1" ht="24.6" customHeight="1" x14ac:dyDescent="0.15">
      <c r="A27" s="31">
        <v>25</v>
      </c>
      <c r="B27" s="34" t="s">
        <v>17</v>
      </c>
      <c r="C27" s="41" t="s">
        <v>54</v>
      </c>
      <c r="D27" s="33">
        <v>220.5</v>
      </c>
      <c r="E27" s="33" t="s">
        <v>17</v>
      </c>
      <c r="F27" s="34" t="s">
        <v>17</v>
      </c>
      <c r="G27" s="35">
        <v>81</v>
      </c>
      <c r="H27" s="36">
        <v>7</v>
      </c>
      <c r="I27" s="36">
        <f t="shared" si="1"/>
        <v>11.571428571428571</v>
      </c>
      <c r="J27" s="35">
        <v>3</v>
      </c>
      <c r="K27" s="34" t="s">
        <v>17</v>
      </c>
      <c r="L27" s="33">
        <v>71295.03</v>
      </c>
      <c r="M27" s="35">
        <v>14684</v>
      </c>
      <c r="N27" s="37">
        <v>44981</v>
      </c>
      <c r="O27" s="67" t="s">
        <v>33</v>
      </c>
    </row>
    <row r="28" spans="1:18" s="43" customFormat="1" ht="24.6" customHeight="1" x14ac:dyDescent="0.15">
      <c r="A28" s="31">
        <v>26</v>
      </c>
      <c r="B28" s="34" t="s">
        <v>17</v>
      </c>
      <c r="C28" s="41" t="s">
        <v>131</v>
      </c>
      <c r="D28" s="33">
        <v>212.5</v>
      </c>
      <c r="E28" s="33" t="s">
        <v>17</v>
      </c>
      <c r="F28" s="34" t="s">
        <v>17</v>
      </c>
      <c r="G28" s="35">
        <v>85</v>
      </c>
      <c r="H28" s="36">
        <v>6</v>
      </c>
      <c r="I28" s="36">
        <f t="shared" si="1"/>
        <v>14.166666666666666</v>
      </c>
      <c r="J28" s="35">
        <v>2</v>
      </c>
      <c r="K28" s="34" t="s">
        <v>17</v>
      </c>
      <c r="L28" s="33">
        <v>166695.13</v>
      </c>
      <c r="M28" s="35">
        <v>33890</v>
      </c>
      <c r="N28" s="37">
        <v>44925</v>
      </c>
      <c r="O28" s="67" t="s">
        <v>33</v>
      </c>
    </row>
    <row r="29" spans="1:18" s="43" customFormat="1" ht="24.6" customHeight="1" x14ac:dyDescent="0.15">
      <c r="A29" s="31">
        <v>27</v>
      </c>
      <c r="B29" s="34" t="s">
        <v>17</v>
      </c>
      <c r="C29" s="41" t="s">
        <v>86</v>
      </c>
      <c r="D29" s="33">
        <v>201.2</v>
      </c>
      <c r="E29" s="33" t="s">
        <v>17</v>
      </c>
      <c r="F29" s="34" t="s">
        <v>17</v>
      </c>
      <c r="G29" s="35">
        <v>37</v>
      </c>
      <c r="H29" s="36">
        <v>2</v>
      </c>
      <c r="I29" s="36">
        <f t="shared" si="1"/>
        <v>18.5</v>
      </c>
      <c r="J29" s="35">
        <v>2</v>
      </c>
      <c r="K29" s="36">
        <v>6</v>
      </c>
      <c r="L29" s="33">
        <v>15649.87</v>
      </c>
      <c r="M29" s="35">
        <v>2477</v>
      </c>
      <c r="N29" s="37">
        <v>45047</v>
      </c>
      <c r="O29" s="67" t="s">
        <v>71</v>
      </c>
    </row>
    <row r="30" spans="1:18" s="43" customFormat="1" ht="24.6" customHeight="1" x14ac:dyDescent="0.15">
      <c r="A30" s="31">
        <v>28</v>
      </c>
      <c r="B30" s="36">
        <v>17</v>
      </c>
      <c r="C30" s="41" t="s">
        <v>61</v>
      </c>
      <c r="D30" s="45">
        <v>155</v>
      </c>
      <c r="E30" s="45">
        <v>415.6</v>
      </c>
      <c r="F30" s="34">
        <f t="shared" ref="F30:F35" si="2">(D30-E30)/E30</f>
        <v>-0.62704523580365734</v>
      </c>
      <c r="G30" s="46">
        <v>23</v>
      </c>
      <c r="H30" s="36">
        <v>1</v>
      </c>
      <c r="I30" s="36">
        <f t="shared" si="1"/>
        <v>23</v>
      </c>
      <c r="J30" s="35">
        <v>1</v>
      </c>
      <c r="K30" s="36">
        <v>6</v>
      </c>
      <c r="L30" s="45">
        <v>10394.070000000002</v>
      </c>
      <c r="M30" s="46">
        <v>1706</v>
      </c>
      <c r="N30" s="37">
        <v>45044</v>
      </c>
      <c r="O30" s="59" t="s">
        <v>33</v>
      </c>
    </row>
    <row r="31" spans="1:18" s="43" customFormat="1" ht="24.6" customHeight="1" x14ac:dyDescent="0.15">
      <c r="A31" s="31">
        <v>29</v>
      </c>
      <c r="B31" s="36">
        <v>14</v>
      </c>
      <c r="C31" s="41" t="s">
        <v>113</v>
      </c>
      <c r="D31" s="33">
        <v>124.42</v>
      </c>
      <c r="E31" s="33">
        <v>604</v>
      </c>
      <c r="F31" s="34">
        <f t="shared" si="2"/>
        <v>-0.79400662251655629</v>
      </c>
      <c r="G31" s="35">
        <v>19</v>
      </c>
      <c r="H31" s="36" t="s">
        <v>17</v>
      </c>
      <c r="I31" s="36" t="s">
        <v>17</v>
      </c>
      <c r="J31" s="35">
        <v>1</v>
      </c>
      <c r="K31" s="36">
        <v>3</v>
      </c>
      <c r="L31" s="33">
        <v>2787.99</v>
      </c>
      <c r="M31" s="35">
        <v>507</v>
      </c>
      <c r="N31" s="37">
        <v>45065</v>
      </c>
      <c r="O31" s="67" t="s">
        <v>67</v>
      </c>
    </row>
    <row r="32" spans="1:18" s="43" customFormat="1" ht="24.6" customHeight="1" x14ac:dyDescent="0.15">
      <c r="A32" s="31">
        <v>30</v>
      </c>
      <c r="B32" s="36">
        <v>23</v>
      </c>
      <c r="C32" s="41" t="s">
        <v>72</v>
      </c>
      <c r="D32" s="33">
        <v>103.6</v>
      </c>
      <c r="E32" s="33">
        <v>240.3</v>
      </c>
      <c r="F32" s="34">
        <f t="shared" si="2"/>
        <v>-0.56887224302954642</v>
      </c>
      <c r="G32" s="35">
        <v>17</v>
      </c>
      <c r="H32" s="36">
        <v>1</v>
      </c>
      <c r="I32" s="36">
        <f>G32/H32</f>
        <v>17</v>
      </c>
      <c r="J32" s="35">
        <v>1</v>
      </c>
      <c r="K32" s="36">
        <v>11</v>
      </c>
      <c r="L32" s="33">
        <v>55560</v>
      </c>
      <c r="M32" s="35">
        <v>7367</v>
      </c>
      <c r="N32" s="37">
        <v>45012</v>
      </c>
      <c r="O32" s="67" t="s">
        <v>73</v>
      </c>
    </row>
    <row r="33" spans="1:15" s="43" customFormat="1" ht="24.6" customHeight="1" x14ac:dyDescent="0.15">
      <c r="A33" s="31">
        <v>31</v>
      </c>
      <c r="B33" s="36">
        <v>26</v>
      </c>
      <c r="C33" s="41" t="s">
        <v>92</v>
      </c>
      <c r="D33" s="33">
        <v>81.2</v>
      </c>
      <c r="E33" s="33">
        <v>119</v>
      </c>
      <c r="F33" s="34">
        <f t="shared" si="2"/>
        <v>-0.31764705882352939</v>
      </c>
      <c r="G33" s="35">
        <v>12</v>
      </c>
      <c r="H33" s="36">
        <v>3</v>
      </c>
      <c r="I33" s="36">
        <f>G33/H33</f>
        <v>4</v>
      </c>
      <c r="J33" s="31">
        <v>2</v>
      </c>
      <c r="K33" s="36">
        <v>5</v>
      </c>
      <c r="L33" s="33">
        <v>3463</v>
      </c>
      <c r="M33" s="35">
        <v>609</v>
      </c>
      <c r="N33" s="37">
        <v>45051</v>
      </c>
      <c r="O33" s="38" t="s">
        <v>73</v>
      </c>
    </row>
    <row r="34" spans="1:15" s="43" customFormat="1" ht="24.6" customHeight="1" x14ac:dyDescent="0.15">
      <c r="A34" s="31">
        <v>32</v>
      </c>
      <c r="B34" s="36">
        <v>33</v>
      </c>
      <c r="C34" s="32" t="s">
        <v>47</v>
      </c>
      <c r="D34" s="33">
        <v>66.760000000000005</v>
      </c>
      <c r="E34" s="33">
        <v>12.9</v>
      </c>
      <c r="F34" s="34">
        <f t="shared" si="2"/>
        <v>4.1751937984496124</v>
      </c>
      <c r="G34" s="35">
        <v>18</v>
      </c>
      <c r="H34" s="36">
        <v>1</v>
      </c>
      <c r="I34" s="36">
        <f>G34/H34</f>
        <v>18</v>
      </c>
      <c r="J34" s="35">
        <v>1</v>
      </c>
      <c r="K34" s="36">
        <v>16</v>
      </c>
      <c r="L34" s="33">
        <v>276633.49</v>
      </c>
      <c r="M34" s="35">
        <v>46458</v>
      </c>
      <c r="N34" s="37">
        <v>44973</v>
      </c>
      <c r="O34" s="59" t="s">
        <v>25</v>
      </c>
    </row>
    <row r="35" spans="1:15" s="43" customFormat="1" ht="24.6" customHeight="1" x14ac:dyDescent="0.15">
      <c r="A35" s="31">
        <v>33</v>
      </c>
      <c r="B35" s="36">
        <v>36</v>
      </c>
      <c r="C35" s="41" t="s">
        <v>83</v>
      </c>
      <c r="D35" s="33">
        <v>52.3</v>
      </c>
      <c r="E35" s="33">
        <v>3.5</v>
      </c>
      <c r="F35" s="34">
        <f t="shared" si="2"/>
        <v>13.942857142857141</v>
      </c>
      <c r="G35" s="35">
        <v>12</v>
      </c>
      <c r="H35" s="36">
        <v>3</v>
      </c>
      <c r="I35" s="36">
        <f>G35/H35</f>
        <v>4</v>
      </c>
      <c r="J35" s="35">
        <v>2</v>
      </c>
      <c r="K35" s="36">
        <v>5</v>
      </c>
      <c r="L35" s="33">
        <v>953.15</v>
      </c>
      <c r="M35" s="35">
        <v>174</v>
      </c>
      <c r="N35" s="37">
        <v>45052</v>
      </c>
      <c r="O35" s="67" t="s">
        <v>30</v>
      </c>
    </row>
    <row r="36" spans="1:15" s="43" customFormat="1" ht="24.6" customHeight="1" x14ac:dyDescent="0.15">
      <c r="A36" s="31">
        <v>34</v>
      </c>
      <c r="B36" s="36" t="s">
        <v>17</v>
      </c>
      <c r="C36" s="41" t="s">
        <v>27</v>
      </c>
      <c r="D36" s="33">
        <v>52</v>
      </c>
      <c r="E36" s="33" t="s">
        <v>17</v>
      </c>
      <c r="F36" s="34" t="s">
        <v>17</v>
      </c>
      <c r="G36" s="35">
        <v>7</v>
      </c>
      <c r="H36" s="34" t="s">
        <v>17</v>
      </c>
      <c r="I36" s="34" t="s">
        <v>17</v>
      </c>
      <c r="J36" s="35">
        <v>1</v>
      </c>
      <c r="K36" s="34" t="s">
        <v>17</v>
      </c>
      <c r="L36" s="33">
        <v>52907</v>
      </c>
      <c r="M36" s="35">
        <v>8002</v>
      </c>
      <c r="N36" s="37">
        <v>45030</v>
      </c>
      <c r="O36" s="67" t="s">
        <v>28</v>
      </c>
    </row>
    <row r="37" spans="1:15" s="43" customFormat="1" ht="24.6" customHeight="1" x14ac:dyDescent="0.15">
      <c r="A37" s="31">
        <v>35</v>
      </c>
      <c r="B37" s="36">
        <v>34</v>
      </c>
      <c r="C37" s="41" t="s">
        <v>68</v>
      </c>
      <c r="D37" s="33">
        <v>44.5</v>
      </c>
      <c r="E37" s="33">
        <v>11</v>
      </c>
      <c r="F37" s="34">
        <f>(D37-E37)/E37</f>
        <v>3.0454545454545454</v>
      </c>
      <c r="G37" s="35">
        <v>10</v>
      </c>
      <c r="H37" s="36">
        <v>1</v>
      </c>
      <c r="I37" s="36">
        <f>G37/H37</f>
        <v>10</v>
      </c>
      <c r="J37" s="35">
        <v>1</v>
      </c>
      <c r="K37" s="36">
        <v>7</v>
      </c>
      <c r="L37" s="33">
        <v>2766.7000000000003</v>
      </c>
      <c r="M37" s="35">
        <v>502</v>
      </c>
      <c r="N37" s="37">
        <v>45043</v>
      </c>
      <c r="O37" s="67" t="s">
        <v>69</v>
      </c>
    </row>
    <row r="38" spans="1:15" s="43" customFormat="1" ht="24.6" customHeight="1" x14ac:dyDescent="0.15">
      <c r="A38" s="31">
        <v>36</v>
      </c>
      <c r="B38" s="36">
        <v>27</v>
      </c>
      <c r="C38" s="41" t="s">
        <v>112</v>
      </c>
      <c r="D38" s="33">
        <v>40</v>
      </c>
      <c r="E38" s="33">
        <v>106.5</v>
      </c>
      <c r="F38" s="34">
        <f>(D38-E38)/E38</f>
        <v>-0.62441314553990612</v>
      </c>
      <c r="G38" s="35">
        <v>8</v>
      </c>
      <c r="H38" s="36">
        <v>2</v>
      </c>
      <c r="I38" s="36">
        <f t="shared" ref="I38:I40" si="3">G38/H38</f>
        <v>4</v>
      </c>
      <c r="J38" s="35">
        <v>2</v>
      </c>
      <c r="K38" s="36">
        <v>3</v>
      </c>
      <c r="L38" s="33">
        <v>1243</v>
      </c>
      <c r="M38" s="35">
        <v>298</v>
      </c>
      <c r="N38" s="37">
        <v>45065</v>
      </c>
      <c r="O38" s="67" t="s">
        <v>73</v>
      </c>
    </row>
    <row r="39" spans="1:15" s="43" customFormat="1" ht="24.6" customHeight="1" x14ac:dyDescent="0.15">
      <c r="A39" s="31">
        <v>37</v>
      </c>
      <c r="B39" s="33" t="s">
        <v>17</v>
      </c>
      <c r="C39" s="41" t="s">
        <v>139</v>
      </c>
      <c r="D39" s="33">
        <v>34</v>
      </c>
      <c r="E39" s="33" t="s">
        <v>17</v>
      </c>
      <c r="F39" s="34" t="s">
        <v>17</v>
      </c>
      <c r="G39" s="35">
        <v>7</v>
      </c>
      <c r="H39" s="36">
        <v>1</v>
      </c>
      <c r="I39" s="36">
        <f t="shared" si="3"/>
        <v>7</v>
      </c>
      <c r="J39" s="35">
        <v>1</v>
      </c>
      <c r="K39" s="34" t="s">
        <v>17</v>
      </c>
      <c r="L39" s="33">
        <v>203</v>
      </c>
      <c r="M39" s="35">
        <v>38</v>
      </c>
      <c r="N39" s="37">
        <v>45012</v>
      </c>
      <c r="O39" s="67" t="s">
        <v>73</v>
      </c>
    </row>
    <row r="40" spans="1:15" s="43" customFormat="1" ht="24.6" customHeight="1" x14ac:dyDescent="0.15">
      <c r="A40" s="31">
        <v>38</v>
      </c>
      <c r="B40" s="36">
        <v>29</v>
      </c>
      <c r="C40" s="41" t="s">
        <v>41</v>
      </c>
      <c r="D40" s="33">
        <v>27.7</v>
      </c>
      <c r="E40" s="33">
        <v>74</v>
      </c>
      <c r="F40" s="34">
        <f>(D40-E40)/E40</f>
        <v>-0.62567567567567561</v>
      </c>
      <c r="G40" s="35">
        <v>4</v>
      </c>
      <c r="H40" s="36">
        <v>1</v>
      </c>
      <c r="I40" s="36">
        <f t="shared" si="3"/>
        <v>4</v>
      </c>
      <c r="J40" s="35">
        <v>1</v>
      </c>
      <c r="K40" s="36">
        <v>15</v>
      </c>
      <c r="L40" s="33">
        <v>129734.08</v>
      </c>
      <c r="M40" s="35">
        <v>20353</v>
      </c>
      <c r="N40" s="37">
        <v>44981</v>
      </c>
      <c r="O40" s="67" t="s">
        <v>39</v>
      </c>
    </row>
    <row r="41" spans="1:15" s="51" customFormat="1" ht="24.6" customHeight="1" x14ac:dyDescent="0.2">
      <c r="B41" s="84"/>
      <c r="C41" s="77" t="s">
        <v>82</v>
      </c>
      <c r="D41" s="52">
        <f>SUBTOTAL(109,Table13245678[Pajamos 
(GBO)])</f>
        <v>180025.72</v>
      </c>
      <c r="E41" s="52" t="s">
        <v>132</v>
      </c>
      <c r="F41" s="81">
        <f>(D41-E41)/E41</f>
        <v>0.44722189173111243</v>
      </c>
      <c r="G41" s="78">
        <f>SUBTOTAL(109,Table13245678[Žiūrovų sk. 
(ADM)])</f>
        <v>27829</v>
      </c>
      <c r="H41" s="70"/>
      <c r="I41" s="70"/>
      <c r="J41" s="70"/>
      <c r="K41" s="70"/>
      <c r="L41" s="52"/>
      <c r="M41" s="78"/>
      <c r="N41" s="53"/>
      <c r="O41" s="79" t="s">
        <v>56</v>
      </c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1:16383" hidden="1" x14ac:dyDescent="0.15">
      <c r="F49" s="4"/>
      <c r="L49" s="3"/>
    </row>
    <row r="50" spans="1:16383" hidden="1" x14ac:dyDescent="0.15">
      <c r="F50" s="4"/>
      <c r="L50" s="3"/>
    </row>
    <row r="51" spans="1:16383" hidden="1" x14ac:dyDescent="0.15">
      <c r="F51" s="4"/>
      <c r="L51" s="3"/>
    </row>
    <row r="52" spans="1:16383" hidden="1" x14ac:dyDescent="0.15">
      <c r="F52" s="4"/>
      <c r="L52" s="3"/>
    </row>
    <row r="53" spans="1:16383" hidden="1" x14ac:dyDescent="0.15">
      <c r="F53" s="4"/>
      <c r="L53" s="3"/>
    </row>
    <row r="54" spans="1:16383" hidden="1" x14ac:dyDescent="0.15">
      <c r="F54" s="4"/>
    </row>
    <row r="55" spans="1:16383" s="44" customFormat="1" hidden="1" x14ac:dyDescent="0.15">
      <c r="A55" s="1"/>
      <c r="B55" s="66"/>
      <c r="C55" s="1"/>
      <c r="D55" s="5"/>
      <c r="E55" s="5"/>
      <c r="F55" s="4"/>
      <c r="K55" s="66"/>
      <c r="L55" s="5"/>
      <c r="N55" s="12"/>
      <c r="O55" s="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  <row r="56" spans="1:16383" s="44" customFormat="1" hidden="1" x14ac:dyDescent="0.15">
      <c r="A56" s="1"/>
      <c r="B56" s="66"/>
      <c r="C56" s="1"/>
      <c r="D56" s="5"/>
      <c r="E56" s="5"/>
      <c r="F56" s="4"/>
      <c r="K56" s="66"/>
      <c r="L56" s="5"/>
      <c r="N56" s="12"/>
      <c r="O56" s="6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</row>
    <row r="57" spans="1:16383" s="44" customFormat="1" hidden="1" x14ac:dyDescent="0.15">
      <c r="A57" s="1"/>
      <c r="B57" s="66"/>
      <c r="C57" s="1"/>
      <c r="D57" s="5"/>
      <c r="E57" s="5"/>
      <c r="F57" s="4"/>
      <c r="K57" s="66"/>
      <c r="L57" s="5"/>
      <c r="N57" s="12"/>
      <c r="O57" s="6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  <c r="XEZ57" s="1"/>
      <c r="XFA57" s="1"/>
      <c r="XFB57" s="1"/>
      <c r="XFC57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E3E0-52A6-4C10-88DA-FF854B21111B}">
  <sheetPr>
    <pageSetUpPr fitToPage="1"/>
  </sheetPr>
  <dimension ref="A1:XFC55"/>
  <sheetViews>
    <sheetView zoomScale="60" zoomScaleNormal="60" workbookViewId="0">
      <selection activeCell="C18" sqref="C18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41" t="s">
        <v>114</v>
      </c>
      <c r="D3" s="33">
        <v>49925.68</v>
      </c>
      <c r="E3" s="33">
        <v>98617.71</v>
      </c>
      <c r="F3" s="34">
        <f>(D3-E3)/E3</f>
        <v>-0.49374529179393845</v>
      </c>
      <c r="G3" s="35">
        <v>6285</v>
      </c>
      <c r="H3" s="36">
        <v>184</v>
      </c>
      <c r="I3" s="36">
        <f t="shared" ref="I3:I9" si="0">G3/H3</f>
        <v>34.157608695652172</v>
      </c>
      <c r="J3" s="35">
        <v>26</v>
      </c>
      <c r="K3" s="36">
        <v>2</v>
      </c>
      <c r="L3" s="33">
        <v>210767.75</v>
      </c>
      <c r="M3" s="35">
        <v>27653</v>
      </c>
      <c r="N3" s="37">
        <v>45065</v>
      </c>
      <c r="O3" s="59" t="s">
        <v>71</v>
      </c>
    </row>
    <row r="4" spans="1:18" s="39" customFormat="1" ht="24.6" customHeight="1" x14ac:dyDescent="0.2">
      <c r="A4" s="31">
        <v>2</v>
      </c>
      <c r="B4" s="31">
        <v>2</v>
      </c>
      <c r="C4" s="41" t="s">
        <v>85</v>
      </c>
      <c r="D4" s="33">
        <v>16699.310000000001</v>
      </c>
      <c r="E4" s="33">
        <v>22011.5</v>
      </c>
      <c r="F4" s="34">
        <f>(D4-E4)/E4</f>
        <v>-0.24133702837153301</v>
      </c>
      <c r="G4" s="35">
        <v>2425</v>
      </c>
      <c r="H4" s="36">
        <v>81</v>
      </c>
      <c r="I4" s="36">
        <f t="shared" si="0"/>
        <v>29.938271604938272</v>
      </c>
      <c r="J4" s="35">
        <v>13</v>
      </c>
      <c r="K4" s="36">
        <v>4</v>
      </c>
      <c r="L4" s="33">
        <v>227948.23</v>
      </c>
      <c r="M4" s="35">
        <v>31135</v>
      </c>
      <c r="N4" s="37">
        <v>45051</v>
      </c>
      <c r="O4" s="59" t="s">
        <v>49</v>
      </c>
    </row>
    <row r="5" spans="1:18" s="39" customFormat="1" ht="24.95" customHeight="1" x14ac:dyDescent="0.2">
      <c r="A5" s="31">
        <v>3</v>
      </c>
      <c r="B5" s="34" t="s">
        <v>15</v>
      </c>
      <c r="C5" s="32" t="s">
        <v>126</v>
      </c>
      <c r="D5" s="33">
        <v>14729.69</v>
      </c>
      <c r="E5" s="33" t="s">
        <v>17</v>
      </c>
      <c r="F5" s="34" t="s">
        <v>17</v>
      </c>
      <c r="G5" s="35">
        <v>2585</v>
      </c>
      <c r="H5" s="36">
        <v>108</v>
      </c>
      <c r="I5" s="36">
        <f t="shared" si="0"/>
        <v>23.935185185185187</v>
      </c>
      <c r="J5" s="35">
        <v>16</v>
      </c>
      <c r="K5" s="36">
        <v>1</v>
      </c>
      <c r="L5" s="33">
        <v>15455.5</v>
      </c>
      <c r="M5" s="35">
        <v>2712</v>
      </c>
      <c r="N5" s="37">
        <v>45072</v>
      </c>
      <c r="O5" s="59" t="s">
        <v>49</v>
      </c>
      <c r="R5" s="31"/>
    </row>
    <row r="6" spans="1:18" s="39" customFormat="1" ht="24.95" customHeight="1" x14ac:dyDescent="0.2">
      <c r="A6" s="31">
        <v>4</v>
      </c>
      <c r="B6" s="31">
        <v>3</v>
      </c>
      <c r="C6" s="32" t="s">
        <v>19</v>
      </c>
      <c r="D6" s="33">
        <v>11789.34</v>
      </c>
      <c r="E6" s="33">
        <v>14039.55</v>
      </c>
      <c r="F6" s="34">
        <f>(D6-E6)/E6</f>
        <v>-0.16027650458882223</v>
      </c>
      <c r="G6" s="35">
        <v>2174</v>
      </c>
      <c r="H6" s="36">
        <v>78</v>
      </c>
      <c r="I6" s="36">
        <f t="shared" si="0"/>
        <v>27.871794871794872</v>
      </c>
      <c r="J6" s="35">
        <v>15</v>
      </c>
      <c r="K6" s="36">
        <v>8</v>
      </c>
      <c r="L6" s="33">
        <v>516454.52</v>
      </c>
      <c r="M6" s="35">
        <v>93400</v>
      </c>
      <c r="N6" s="37">
        <v>45023</v>
      </c>
      <c r="O6" s="59" t="s">
        <v>71</v>
      </c>
      <c r="R6" s="31"/>
    </row>
    <row r="7" spans="1:18" s="39" customFormat="1" ht="24.95" customHeight="1" x14ac:dyDescent="0.2">
      <c r="A7" s="31">
        <v>5</v>
      </c>
      <c r="B7" s="16" t="s">
        <v>15</v>
      </c>
      <c r="C7" s="32" t="s">
        <v>122</v>
      </c>
      <c r="D7" s="33">
        <v>6513.24</v>
      </c>
      <c r="E7" s="33" t="s">
        <v>17</v>
      </c>
      <c r="F7" s="34" t="s">
        <v>17</v>
      </c>
      <c r="G7" s="35">
        <v>964</v>
      </c>
      <c r="H7" s="36">
        <v>77</v>
      </c>
      <c r="I7" s="36">
        <f t="shared" si="0"/>
        <v>12.519480519480519</v>
      </c>
      <c r="J7" s="35">
        <v>16</v>
      </c>
      <c r="K7" s="36">
        <v>1</v>
      </c>
      <c r="L7" s="33">
        <v>6897.19</v>
      </c>
      <c r="M7" s="35">
        <v>1035</v>
      </c>
      <c r="N7" s="37">
        <v>45072</v>
      </c>
      <c r="O7" s="59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16</v>
      </c>
      <c r="D8" s="33">
        <v>5597.69</v>
      </c>
      <c r="E8" s="33">
        <v>8359.4599999999991</v>
      </c>
      <c r="F8" s="34">
        <f>(D8-E8)/E8</f>
        <v>-0.33037660327341717</v>
      </c>
      <c r="G8" s="35">
        <v>1070</v>
      </c>
      <c r="H8" s="36">
        <v>76</v>
      </c>
      <c r="I8" s="36">
        <f t="shared" si="0"/>
        <v>14.078947368421053</v>
      </c>
      <c r="J8" s="35">
        <v>10</v>
      </c>
      <c r="K8" s="36">
        <v>6</v>
      </c>
      <c r="L8" s="33">
        <v>230243.59000000003</v>
      </c>
      <c r="M8" s="35">
        <v>45597</v>
      </c>
      <c r="N8" s="37">
        <v>45037</v>
      </c>
      <c r="O8" s="59" t="s">
        <v>18</v>
      </c>
      <c r="R8" s="31"/>
    </row>
    <row r="9" spans="1:18" s="83" customFormat="1" ht="24.95" customHeight="1" x14ac:dyDescent="0.2">
      <c r="A9" s="31">
        <v>7</v>
      </c>
      <c r="B9" s="31">
        <v>5</v>
      </c>
      <c r="C9" s="41" t="s">
        <v>106</v>
      </c>
      <c r="D9" s="33">
        <v>4137.33</v>
      </c>
      <c r="E9" s="33">
        <v>6213.17</v>
      </c>
      <c r="F9" s="34">
        <f>(D9-E9)/E9</f>
        <v>-0.3341032033567406</v>
      </c>
      <c r="G9" s="35">
        <v>856</v>
      </c>
      <c r="H9" s="36">
        <v>40</v>
      </c>
      <c r="I9" s="36">
        <f t="shared" si="0"/>
        <v>21.4</v>
      </c>
      <c r="J9" s="35">
        <v>13</v>
      </c>
      <c r="K9" s="36">
        <v>3</v>
      </c>
      <c r="L9" s="33">
        <v>22535.58</v>
      </c>
      <c r="M9" s="35">
        <v>4742</v>
      </c>
      <c r="N9" s="37">
        <v>45058</v>
      </c>
      <c r="O9" s="67" t="s">
        <v>25</v>
      </c>
      <c r="R9" s="82"/>
    </row>
    <row r="10" spans="1:18" s="39" customFormat="1" ht="24.95" customHeight="1" x14ac:dyDescent="0.2">
      <c r="A10" s="31">
        <v>8</v>
      </c>
      <c r="B10" s="16" t="s">
        <v>15</v>
      </c>
      <c r="C10" s="32" t="s">
        <v>125</v>
      </c>
      <c r="D10" s="33">
        <v>3744.81</v>
      </c>
      <c r="E10" s="33" t="s">
        <v>17</v>
      </c>
      <c r="F10" s="34" t="s">
        <v>17</v>
      </c>
      <c r="G10" s="35">
        <v>541</v>
      </c>
      <c r="H10" s="33" t="s">
        <v>17</v>
      </c>
      <c r="I10" s="36" t="s">
        <v>17</v>
      </c>
      <c r="J10" s="35">
        <v>9</v>
      </c>
      <c r="K10" s="36">
        <v>1</v>
      </c>
      <c r="L10" s="33">
        <v>3744.81</v>
      </c>
      <c r="M10" s="35">
        <v>541</v>
      </c>
      <c r="N10" s="37">
        <v>45072</v>
      </c>
      <c r="O10" s="59" t="s">
        <v>67</v>
      </c>
      <c r="R10" s="31"/>
    </row>
    <row r="11" spans="1:18" s="39" customFormat="1" ht="24.95" customHeight="1" x14ac:dyDescent="0.2">
      <c r="A11" s="31">
        <v>9</v>
      </c>
      <c r="B11" s="13" t="s">
        <v>15</v>
      </c>
      <c r="C11" s="41" t="s">
        <v>118</v>
      </c>
      <c r="D11" s="33">
        <v>2017.38</v>
      </c>
      <c r="E11" s="33" t="s">
        <v>17</v>
      </c>
      <c r="F11" s="34" t="s">
        <v>17</v>
      </c>
      <c r="G11" s="35">
        <v>485</v>
      </c>
      <c r="H11" s="36">
        <v>14</v>
      </c>
      <c r="I11" s="36">
        <f>G11/H11</f>
        <v>34.642857142857146</v>
      </c>
      <c r="J11" s="35">
        <v>5</v>
      </c>
      <c r="K11" s="36">
        <v>1</v>
      </c>
      <c r="L11" s="33">
        <v>2017.38</v>
      </c>
      <c r="M11" s="35">
        <v>485</v>
      </c>
      <c r="N11" s="37">
        <v>45072</v>
      </c>
      <c r="O11" s="67" t="s">
        <v>30</v>
      </c>
      <c r="R11" s="31"/>
    </row>
    <row r="12" spans="1:18" s="39" customFormat="1" ht="24.6" customHeight="1" x14ac:dyDescent="0.2">
      <c r="A12" s="31">
        <v>10</v>
      </c>
      <c r="B12" s="31">
        <v>9</v>
      </c>
      <c r="C12" s="41" t="s">
        <v>62</v>
      </c>
      <c r="D12" s="45">
        <v>1808.76</v>
      </c>
      <c r="E12" s="45">
        <v>1633.95</v>
      </c>
      <c r="F12" s="34">
        <f>(D12-E12)/E12</f>
        <v>0.10698613788671621</v>
      </c>
      <c r="G12" s="46">
        <v>351</v>
      </c>
      <c r="H12" s="36">
        <v>16</v>
      </c>
      <c r="I12" s="36">
        <f>G12/H12</f>
        <v>21.9375</v>
      </c>
      <c r="J12" s="35">
        <v>5</v>
      </c>
      <c r="K12" s="36">
        <v>5</v>
      </c>
      <c r="L12" s="45">
        <v>34346.679999999993</v>
      </c>
      <c r="M12" s="46">
        <v>6853</v>
      </c>
      <c r="N12" s="37">
        <v>45044</v>
      </c>
      <c r="O12" s="59" t="s">
        <v>33</v>
      </c>
      <c r="R12" s="31"/>
    </row>
    <row r="13" spans="1:18" s="39" customFormat="1" ht="24.95" customHeight="1" x14ac:dyDescent="0.2">
      <c r="A13" s="31">
        <v>11</v>
      </c>
      <c r="B13" s="31">
        <v>6</v>
      </c>
      <c r="C13" s="41" t="s">
        <v>105</v>
      </c>
      <c r="D13" s="33">
        <v>1086.74</v>
      </c>
      <c r="E13" s="33">
        <v>3893.43</v>
      </c>
      <c r="F13" s="34">
        <f>(D13-E13)/E13</f>
        <v>-0.72087850558504962</v>
      </c>
      <c r="G13" s="35">
        <v>153</v>
      </c>
      <c r="H13" s="36">
        <v>11</v>
      </c>
      <c r="I13" s="36">
        <f>G13/H13</f>
        <v>13.909090909090908</v>
      </c>
      <c r="J13" s="35">
        <v>4</v>
      </c>
      <c r="K13" s="36">
        <v>3</v>
      </c>
      <c r="L13" s="33">
        <v>22118.45</v>
      </c>
      <c r="M13" s="35">
        <v>3426</v>
      </c>
      <c r="N13" s="37">
        <v>45058</v>
      </c>
      <c r="O13" s="67" t="s">
        <v>25</v>
      </c>
      <c r="R13" s="31"/>
    </row>
    <row r="14" spans="1:18" s="39" customFormat="1" ht="24.95" customHeight="1" x14ac:dyDescent="0.2">
      <c r="A14" s="31">
        <v>12</v>
      </c>
      <c r="B14" s="31">
        <v>7</v>
      </c>
      <c r="C14" s="41" t="s">
        <v>115</v>
      </c>
      <c r="D14" s="33">
        <v>774.05</v>
      </c>
      <c r="E14" s="33">
        <v>2332.1</v>
      </c>
      <c r="F14" s="34">
        <f>(D14-E14)/E14</f>
        <v>-0.66808884696196558</v>
      </c>
      <c r="G14" s="35">
        <v>137</v>
      </c>
      <c r="H14" s="36">
        <v>15</v>
      </c>
      <c r="I14" s="36">
        <f>G14/H14</f>
        <v>9.1333333333333329</v>
      </c>
      <c r="J14" s="35">
        <v>6</v>
      </c>
      <c r="K14" s="36">
        <v>2</v>
      </c>
      <c r="L14" s="33">
        <v>4308.1499999999996</v>
      </c>
      <c r="M14" s="35">
        <v>778</v>
      </c>
      <c r="N14" s="37">
        <v>45065</v>
      </c>
      <c r="O14" s="59" t="s">
        <v>49</v>
      </c>
      <c r="R14" s="31"/>
    </row>
    <row r="15" spans="1:18" s="39" customFormat="1" ht="24.95" customHeight="1" x14ac:dyDescent="0.2">
      <c r="A15" s="31">
        <v>13</v>
      </c>
      <c r="B15" s="31">
        <v>17</v>
      </c>
      <c r="C15" s="32" t="s">
        <v>42</v>
      </c>
      <c r="D15" s="33">
        <v>634.29999999999995</v>
      </c>
      <c r="E15" s="33">
        <v>327.3</v>
      </c>
      <c r="F15" s="34">
        <f>(D15-E15)/E15</f>
        <v>0.93797739077299092</v>
      </c>
      <c r="G15" s="35">
        <v>88</v>
      </c>
      <c r="H15" s="36">
        <v>8</v>
      </c>
      <c r="I15" s="36">
        <f>G15/H15</f>
        <v>11</v>
      </c>
      <c r="J15" s="35">
        <v>1</v>
      </c>
      <c r="K15" s="36">
        <v>13</v>
      </c>
      <c r="L15" s="33">
        <v>233233.73000000004</v>
      </c>
      <c r="M15" s="35">
        <v>36554</v>
      </c>
      <c r="N15" s="37">
        <v>44988</v>
      </c>
      <c r="O15" s="59" t="s">
        <v>43</v>
      </c>
      <c r="R15" s="31"/>
    </row>
    <row r="16" spans="1:18" s="39" customFormat="1" ht="24.6" customHeight="1" x14ac:dyDescent="0.2">
      <c r="A16" s="31">
        <v>14</v>
      </c>
      <c r="B16" s="31">
        <v>15</v>
      </c>
      <c r="C16" s="41" t="s">
        <v>113</v>
      </c>
      <c r="D16" s="33">
        <v>604</v>
      </c>
      <c r="E16" s="33">
        <v>702.3</v>
      </c>
      <c r="F16" s="34">
        <f>(D16-E16)/E16</f>
        <v>-0.13996867435568838</v>
      </c>
      <c r="G16" s="35">
        <v>84</v>
      </c>
      <c r="H16" s="34" t="s">
        <v>17</v>
      </c>
      <c r="I16" s="36" t="s">
        <v>17</v>
      </c>
      <c r="J16" s="35">
        <v>2</v>
      </c>
      <c r="K16" s="36">
        <v>2</v>
      </c>
      <c r="L16" s="33">
        <v>1968.55</v>
      </c>
      <c r="M16" s="35">
        <v>321</v>
      </c>
      <c r="N16" s="37">
        <v>45065</v>
      </c>
      <c r="O16" s="67" t="s">
        <v>67</v>
      </c>
      <c r="R16" s="31"/>
    </row>
    <row r="17" spans="1:18" s="39" customFormat="1" ht="24.95" customHeight="1" x14ac:dyDescent="0.2">
      <c r="A17" s="31">
        <v>15</v>
      </c>
      <c r="B17" s="33" t="s">
        <v>15</v>
      </c>
      <c r="C17" s="41" t="s">
        <v>127</v>
      </c>
      <c r="D17" s="33">
        <v>561.47</v>
      </c>
      <c r="E17" s="33" t="s">
        <v>17</v>
      </c>
      <c r="F17" s="34" t="s">
        <v>17</v>
      </c>
      <c r="G17" s="35">
        <v>115</v>
      </c>
      <c r="H17" s="36">
        <v>16</v>
      </c>
      <c r="I17" s="36">
        <f>G17/H17</f>
        <v>7.1875</v>
      </c>
      <c r="J17" s="35">
        <v>5</v>
      </c>
      <c r="K17" s="36">
        <v>1</v>
      </c>
      <c r="L17" s="33">
        <v>561.47</v>
      </c>
      <c r="M17" s="35">
        <v>115</v>
      </c>
      <c r="N17" s="37">
        <v>45072</v>
      </c>
      <c r="O17" s="59" t="s">
        <v>89</v>
      </c>
      <c r="R17" s="31"/>
    </row>
    <row r="18" spans="1:18" s="39" customFormat="1" ht="24.75" customHeight="1" x14ac:dyDescent="0.2">
      <c r="A18" s="31">
        <v>16</v>
      </c>
      <c r="B18" s="31">
        <v>14</v>
      </c>
      <c r="C18" s="41" t="s">
        <v>20</v>
      </c>
      <c r="D18" s="45">
        <v>444.13</v>
      </c>
      <c r="E18" s="45">
        <v>747.73</v>
      </c>
      <c r="F18" s="34">
        <f>(D18-E18)/E18</f>
        <v>-0.40602891418025228</v>
      </c>
      <c r="G18" s="46">
        <v>65</v>
      </c>
      <c r="H18" s="36">
        <v>2</v>
      </c>
      <c r="I18" s="36">
        <f>G18/H18</f>
        <v>32.5</v>
      </c>
      <c r="J18" s="35">
        <v>1</v>
      </c>
      <c r="K18" s="36">
        <v>6</v>
      </c>
      <c r="L18" s="45">
        <v>73331.09</v>
      </c>
      <c r="M18" s="46">
        <v>10485</v>
      </c>
      <c r="N18" s="37">
        <v>45037</v>
      </c>
      <c r="O18" s="59" t="s">
        <v>21</v>
      </c>
      <c r="R18" s="31"/>
    </row>
    <row r="19" spans="1:18" s="43" customFormat="1" ht="24.6" customHeight="1" x14ac:dyDescent="0.15">
      <c r="A19" s="31">
        <v>17</v>
      </c>
      <c r="B19" s="31">
        <v>26</v>
      </c>
      <c r="C19" s="41" t="s">
        <v>61</v>
      </c>
      <c r="D19" s="45">
        <v>415.6</v>
      </c>
      <c r="E19" s="45">
        <v>73</v>
      </c>
      <c r="F19" s="34">
        <f>(D19-E19)/E19</f>
        <v>4.6931506849315072</v>
      </c>
      <c r="G19" s="46">
        <v>68</v>
      </c>
      <c r="H19" s="36">
        <v>4</v>
      </c>
      <c r="I19" s="36">
        <f>G19/H19</f>
        <v>17</v>
      </c>
      <c r="J19" s="35">
        <v>3</v>
      </c>
      <c r="K19" s="36">
        <v>5</v>
      </c>
      <c r="L19" s="45">
        <v>10239.070000000002</v>
      </c>
      <c r="M19" s="46">
        <v>1683</v>
      </c>
      <c r="N19" s="37">
        <v>45044</v>
      </c>
      <c r="O19" s="59" t="s">
        <v>33</v>
      </c>
    </row>
    <row r="20" spans="1:18" s="43" customFormat="1" ht="24.95" customHeight="1" x14ac:dyDescent="0.15">
      <c r="A20" s="31">
        <v>18</v>
      </c>
      <c r="B20" s="31">
        <v>11</v>
      </c>
      <c r="C20" s="41" t="s">
        <v>104</v>
      </c>
      <c r="D20" s="33">
        <v>402</v>
      </c>
      <c r="E20" s="33">
        <v>1190</v>
      </c>
      <c r="F20" s="34">
        <f>(D20-E20)/E20</f>
        <v>-0.66218487394957981</v>
      </c>
      <c r="G20" s="35">
        <v>59</v>
      </c>
      <c r="H20" s="35" t="s">
        <v>17</v>
      </c>
      <c r="I20" s="36" t="s">
        <v>17</v>
      </c>
      <c r="J20" s="35">
        <v>3</v>
      </c>
      <c r="K20" s="36">
        <v>3</v>
      </c>
      <c r="L20" s="33">
        <v>8318</v>
      </c>
      <c r="M20" s="35">
        <v>1388</v>
      </c>
      <c r="N20" s="37">
        <v>45058</v>
      </c>
      <c r="O20" s="67" t="s">
        <v>28</v>
      </c>
    </row>
    <row r="21" spans="1:18" s="43" customFormat="1" ht="24.95" customHeight="1" x14ac:dyDescent="0.15">
      <c r="A21" s="31">
        <v>19</v>
      </c>
      <c r="B21" s="31">
        <v>13</v>
      </c>
      <c r="C21" s="32" t="s">
        <v>22</v>
      </c>
      <c r="D21" s="33">
        <v>379.2</v>
      </c>
      <c r="E21" s="33">
        <v>878.3</v>
      </c>
      <c r="F21" s="34">
        <f>(D21-E21)/E21</f>
        <v>-0.56825685984287833</v>
      </c>
      <c r="G21" s="35">
        <v>52</v>
      </c>
      <c r="H21" s="36">
        <v>2</v>
      </c>
      <c r="I21" s="36">
        <f t="shared" ref="I21:I38" si="1">G21/H21</f>
        <v>26</v>
      </c>
      <c r="J21" s="35">
        <v>1</v>
      </c>
      <c r="K21" s="36">
        <v>8</v>
      </c>
      <c r="L21" s="33">
        <v>136441.45000000001</v>
      </c>
      <c r="M21" s="35">
        <v>19699</v>
      </c>
      <c r="N21" s="37">
        <v>45023</v>
      </c>
      <c r="O21" s="59" t="s">
        <v>23</v>
      </c>
    </row>
    <row r="22" spans="1:18" s="43" customFormat="1" ht="24.6" customHeight="1" x14ac:dyDescent="0.15">
      <c r="A22" s="31">
        <v>20</v>
      </c>
      <c r="B22" s="33" t="s">
        <v>17</v>
      </c>
      <c r="C22" s="41" t="s">
        <v>88</v>
      </c>
      <c r="D22" s="33">
        <v>331.88999999999987</v>
      </c>
      <c r="E22" s="33" t="s">
        <v>17</v>
      </c>
      <c r="F22" s="34" t="s">
        <v>17</v>
      </c>
      <c r="G22" s="35">
        <v>56</v>
      </c>
      <c r="H22" s="36">
        <v>4</v>
      </c>
      <c r="I22" s="36">
        <f t="shared" si="1"/>
        <v>14</v>
      </c>
      <c r="J22" s="35">
        <v>3</v>
      </c>
      <c r="K22" s="36">
        <v>4</v>
      </c>
      <c r="L22" s="33">
        <v>18037.7</v>
      </c>
      <c r="M22" s="35">
        <v>3970</v>
      </c>
      <c r="N22" s="37">
        <v>45051</v>
      </c>
      <c r="O22" s="59" t="s">
        <v>89</v>
      </c>
    </row>
    <row r="23" spans="1:18" s="43" customFormat="1" ht="24.6" customHeight="1" x14ac:dyDescent="0.15">
      <c r="A23" s="31">
        <v>21</v>
      </c>
      <c r="B23" s="34" t="s">
        <v>17</v>
      </c>
      <c r="C23" s="32" t="s">
        <v>123</v>
      </c>
      <c r="D23" s="33">
        <v>290</v>
      </c>
      <c r="E23" s="33" t="s">
        <v>17</v>
      </c>
      <c r="F23" s="34" t="s">
        <v>17</v>
      </c>
      <c r="G23" s="35">
        <v>58</v>
      </c>
      <c r="H23" s="36">
        <v>1</v>
      </c>
      <c r="I23" s="36">
        <f t="shared" si="1"/>
        <v>58</v>
      </c>
      <c r="J23" s="35">
        <v>1</v>
      </c>
      <c r="K23" s="34" t="s">
        <v>17</v>
      </c>
      <c r="L23" s="33">
        <v>2184</v>
      </c>
      <c r="M23" s="35">
        <v>539</v>
      </c>
      <c r="N23" s="37">
        <v>44316</v>
      </c>
      <c r="O23" s="59" t="s">
        <v>73</v>
      </c>
    </row>
    <row r="24" spans="1:18" s="43" customFormat="1" ht="24.6" customHeight="1" x14ac:dyDescent="0.15">
      <c r="A24" s="31">
        <v>22</v>
      </c>
      <c r="B24" s="31">
        <v>8</v>
      </c>
      <c r="C24" s="41" t="s">
        <v>107</v>
      </c>
      <c r="D24" s="33">
        <v>258.55</v>
      </c>
      <c r="E24" s="33">
        <v>1862.86</v>
      </c>
      <c r="F24" s="34">
        <f t="shared" ref="F24:F29" si="2">(D24-E24)/E24</f>
        <v>-0.8612080349570016</v>
      </c>
      <c r="G24" s="35">
        <v>35</v>
      </c>
      <c r="H24" s="36">
        <v>6</v>
      </c>
      <c r="I24" s="36">
        <f t="shared" si="1"/>
        <v>5.833333333333333</v>
      </c>
      <c r="J24" s="35">
        <v>3</v>
      </c>
      <c r="K24" s="36">
        <v>3</v>
      </c>
      <c r="L24" s="33">
        <v>21356.880000000001</v>
      </c>
      <c r="M24" s="35">
        <v>3141</v>
      </c>
      <c r="N24" s="37">
        <v>45058</v>
      </c>
      <c r="O24" s="67" t="s">
        <v>23</v>
      </c>
    </row>
    <row r="25" spans="1:18" s="43" customFormat="1" ht="24.6" customHeight="1" x14ac:dyDescent="0.15">
      <c r="A25" s="31">
        <v>23</v>
      </c>
      <c r="B25" s="31">
        <v>23</v>
      </c>
      <c r="C25" s="41" t="s">
        <v>72</v>
      </c>
      <c r="D25" s="33">
        <v>240.3</v>
      </c>
      <c r="E25" s="33">
        <v>84.1</v>
      </c>
      <c r="F25" s="34">
        <f t="shared" si="2"/>
        <v>1.8573127229488706</v>
      </c>
      <c r="G25" s="35">
        <v>40</v>
      </c>
      <c r="H25" s="36">
        <v>2</v>
      </c>
      <c r="I25" s="36">
        <f t="shared" si="1"/>
        <v>20</v>
      </c>
      <c r="J25" s="35">
        <v>2</v>
      </c>
      <c r="K25" s="36">
        <v>10</v>
      </c>
      <c r="L25" s="33">
        <v>55111</v>
      </c>
      <c r="M25" s="35">
        <v>7290</v>
      </c>
      <c r="N25" s="37">
        <v>45012</v>
      </c>
      <c r="O25" s="67" t="s">
        <v>73</v>
      </c>
    </row>
    <row r="26" spans="1:18" s="43" customFormat="1" ht="24.6" customHeight="1" x14ac:dyDescent="0.15">
      <c r="A26" s="31">
        <v>24</v>
      </c>
      <c r="B26" s="31">
        <v>18</v>
      </c>
      <c r="C26" s="41" t="s">
        <v>74</v>
      </c>
      <c r="D26" s="33">
        <v>200.5</v>
      </c>
      <c r="E26" s="33">
        <v>311.8</v>
      </c>
      <c r="F26" s="34">
        <f t="shared" si="2"/>
        <v>-0.35695958948043621</v>
      </c>
      <c r="G26" s="35">
        <v>52</v>
      </c>
      <c r="H26" s="36">
        <v>2</v>
      </c>
      <c r="I26" s="36">
        <f t="shared" si="1"/>
        <v>26</v>
      </c>
      <c r="J26" s="35">
        <v>2</v>
      </c>
      <c r="K26" s="36">
        <v>10</v>
      </c>
      <c r="L26" s="33">
        <v>45475</v>
      </c>
      <c r="M26" s="35">
        <v>5328</v>
      </c>
      <c r="N26" s="37">
        <v>45012</v>
      </c>
      <c r="O26" s="67" t="s">
        <v>73</v>
      </c>
    </row>
    <row r="27" spans="1:18" s="43" customFormat="1" ht="24.6" customHeight="1" x14ac:dyDescent="0.15">
      <c r="A27" s="31">
        <v>25</v>
      </c>
      <c r="B27" s="31">
        <v>29</v>
      </c>
      <c r="C27" s="41" t="s">
        <v>78</v>
      </c>
      <c r="D27" s="33">
        <v>186.6</v>
      </c>
      <c r="E27" s="33">
        <v>33.200000000000003</v>
      </c>
      <c r="F27" s="34">
        <f t="shared" si="2"/>
        <v>4.6204819277108422</v>
      </c>
      <c r="G27" s="35">
        <v>35</v>
      </c>
      <c r="H27" s="36">
        <v>2</v>
      </c>
      <c r="I27" s="36">
        <f t="shared" si="1"/>
        <v>17.5</v>
      </c>
      <c r="J27" s="35">
        <v>2</v>
      </c>
      <c r="K27" s="36">
        <v>10</v>
      </c>
      <c r="L27" s="33">
        <v>9644</v>
      </c>
      <c r="M27" s="35">
        <v>1753</v>
      </c>
      <c r="N27" s="37">
        <v>45012</v>
      </c>
      <c r="O27" s="67" t="s">
        <v>73</v>
      </c>
    </row>
    <row r="28" spans="1:18" s="43" customFormat="1" ht="24.6" customHeight="1" x14ac:dyDescent="0.15">
      <c r="A28" s="31">
        <v>26</v>
      </c>
      <c r="B28" s="31">
        <v>27</v>
      </c>
      <c r="C28" s="41" t="s">
        <v>92</v>
      </c>
      <c r="D28" s="33">
        <v>119</v>
      </c>
      <c r="E28" s="33">
        <v>67.400000000000006</v>
      </c>
      <c r="F28" s="34">
        <f t="shared" si="2"/>
        <v>0.76557863501483669</v>
      </c>
      <c r="G28" s="35">
        <v>18</v>
      </c>
      <c r="H28" s="36">
        <v>3</v>
      </c>
      <c r="I28" s="36">
        <f t="shared" si="1"/>
        <v>6</v>
      </c>
      <c r="J28" s="31">
        <v>3</v>
      </c>
      <c r="K28" s="36">
        <v>4</v>
      </c>
      <c r="L28" s="33">
        <v>3348</v>
      </c>
      <c r="M28" s="35">
        <v>590</v>
      </c>
      <c r="N28" s="37">
        <v>45051</v>
      </c>
      <c r="O28" s="38" t="s">
        <v>73</v>
      </c>
    </row>
    <row r="29" spans="1:18" s="43" customFormat="1" ht="24.6" customHeight="1" x14ac:dyDescent="0.15">
      <c r="A29" s="31">
        <v>27</v>
      </c>
      <c r="B29" s="31">
        <v>16</v>
      </c>
      <c r="C29" s="41" t="s">
        <v>112</v>
      </c>
      <c r="D29" s="33">
        <v>106.5</v>
      </c>
      <c r="E29" s="33">
        <v>590.70000000000005</v>
      </c>
      <c r="F29" s="34">
        <f t="shared" si="2"/>
        <v>-0.81970543423057396</v>
      </c>
      <c r="G29" s="35">
        <v>23</v>
      </c>
      <c r="H29" s="36">
        <v>3</v>
      </c>
      <c r="I29" s="36">
        <f t="shared" si="1"/>
        <v>7.666666666666667</v>
      </c>
      <c r="J29" s="35">
        <v>3</v>
      </c>
      <c r="K29" s="36">
        <v>2</v>
      </c>
      <c r="L29" s="33">
        <v>1009</v>
      </c>
      <c r="M29" s="35">
        <v>239</v>
      </c>
      <c r="N29" s="37">
        <v>45065</v>
      </c>
      <c r="O29" s="67" t="s">
        <v>73</v>
      </c>
    </row>
    <row r="30" spans="1:18" s="43" customFormat="1" ht="24.6" customHeight="1" x14ac:dyDescent="0.15">
      <c r="A30" s="31">
        <v>28</v>
      </c>
      <c r="B30" s="34" t="s">
        <v>17</v>
      </c>
      <c r="C30" s="41" t="s">
        <v>120</v>
      </c>
      <c r="D30" s="33">
        <v>97.7</v>
      </c>
      <c r="E30" s="33" t="s">
        <v>17</v>
      </c>
      <c r="F30" s="34" t="s">
        <v>17</v>
      </c>
      <c r="G30" s="35">
        <v>15</v>
      </c>
      <c r="H30" s="36">
        <v>1</v>
      </c>
      <c r="I30" s="36">
        <f t="shared" si="1"/>
        <v>15</v>
      </c>
      <c r="J30" s="35">
        <v>1</v>
      </c>
      <c r="K30" s="34" t="s">
        <v>17</v>
      </c>
      <c r="L30" s="33">
        <v>21503.09</v>
      </c>
      <c r="M30" s="35">
        <v>3440</v>
      </c>
      <c r="N30" s="37">
        <v>44939</v>
      </c>
      <c r="O30" s="67" t="s">
        <v>30</v>
      </c>
    </row>
    <row r="31" spans="1:18" s="43" customFormat="1" ht="24.6" customHeight="1" x14ac:dyDescent="0.15">
      <c r="A31" s="31">
        <v>29</v>
      </c>
      <c r="B31" s="31">
        <v>25</v>
      </c>
      <c r="C31" s="41" t="s">
        <v>41</v>
      </c>
      <c r="D31" s="33">
        <v>74</v>
      </c>
      <c r="E31" s="33">
        <v>73.8</v>
      </c>
      <c r="F31" s="34">
        <f>(D31-E31)/E31</f>
        <v>2.7100271002710413E-3</v>
      </c>
      <c r="G31" s="35">
        <v>10</v>
      </c>
      <c r="H31" s="36">
        <v>1</v>
      </c>
      <c r="I31" s="36">
        <f t="shared" si="1"/>
        <v>10</v>
      </c>
      <c r="J31" s="35">
        <v>1</v>
      </c>
      <c r="K31" s="36">
        <v>14</v>
      </c>
      <c r="L31" s="33">
        <v>129678.68</v>
      </c>
      <c r="M31" s="35">
        <v>20343</v>
      </c>
      <c r="N31" s="37">
        <v>44981</v>
      </c>
      <c r="O31" s="67" t="s">
        <v>39</v>
      </c>
    </row>
    <row r="32" spans="1:18" s="43" customFormat="1" ht="24.6" customHeight="1" x14ac:dyDescent="0.15">
      <c r="A32" s="31">
        <v>30</v>
      </c>
      <c r="B32" s="34" t="s">
        <v>17</v>
      </c>
      <c r="C32" s="32" t="s">
        <v>90</v>
      </c>
      <c r="D32" s="33">
        <v>74</v>
      </c>
      <c r="E32" s="33" t="s">
        <v>17</v>
      </c>
      <c r="F32" s="34" t="s">
        <v>17</v>
      </c>
      <c r="G32" s="35">
        <v>10</v>
      </c>
      <c r="H32" s="36">
        <v>1</v>
      </c>
      <c r="I32" s="36">
        <f t="shared" si="1"/>
        <v>10</v>
      </c>
      <c r="J32" s="35">
        <v>1</v>
      </c>
      <c r="K32" s="34" t="s">
        <v>17</v>
      </c>
      <c r="L32" s="33">
        <v>40120.080000000009</v>
      </c>
      <c r="M32" s="35">
        <v>6807</v>
      </c>
      <c r="N32" s="37">
        <v>44678</v>
      </c>
      <c r="O32" s="59" t="s">
        <v>33</v>
      </c>
    </row>
    <row r="33" spans="1:15" s="43" customFormat="1" ht="24.6" customHeight="1" x14ac:dyDescent="0.15">
      <c r="A33" s="31">
        <v>31</v>
      </c>
      <c r="B33" s="34" t="s">
        <v>17</v>
      </c>
      <c r="C33" s="41" t="s">
        <v>119</v>
      </c>
      <c r="D33" s="33">
        <v>65</v>
      </c>
      <c r="E33" s="33" t="s">
        <v>17</v>
      </c>
      <c r="F33" s="34" t="s">
        <v>17</v>
      </c>
      <c r="G33" s="35">
        <v>13</v>
      </c>
      <c r="H33" s="36">
        <v>1</v>
      </c>
      <c r="I33" s="36">
        <f t="shared" si="1"/>
        <v>13</v>
      </c>
      <c r="J33" s="35">
        <v>1</v>
      </c>
      <c r="K33" s="34" t="s">
        <v>17</v>
      </c>
      <c r="L33" s="33">
        <v>12268.21</v>
      </c>
      <c r="M33" s="35">
        <v>2500</v>
      </c>
      <c r="N33" s="37">
        <v>44673</v>
      </c>
      <c r="O33" s="67" t="s">
        <v>30</v>
      </c>
    </row>
    <row r="34" spans="1:15" s="43" customFormat="1" ht="24.6" customHeight="1" x14ac:dyDescent="0.15">
      <c r="A34" s="31">
        <v>32</v>
      </c>
      <c r="B34" s="34" t="s">
        <v>17</v>
      </c>
      <c r="C34" s="41" t="s">
        <v>121</v>
      </c>
      <c r="D34" s="33">
        <v>50.46</v>
      </c>
      <c r="E34" s="33" t="s">
        <v>17</v>
      </c>
      <c r="F34" s="34" t="s">
        <v>17</v>
      </c>
      <c r="G34" s="35">
        <v>11</v>
      </c>
      <c r="H34" s="36">
        <v>1</v>
      </c>
      <c r="I34" s="36">
        <f t="shared" si="1"/>
        <v>11</v>
      </c>
      <c r="J34" s="35">
        <v>1</v>
      </c>
      <c r="K34" s="34" t="s">
        <v>17</v>
      </c>
      <c r="L34" s="33">
        <v>4315.5600000000004</v>
      </c>
      <c r="M34" s="35">
        <v>1072</v>
      </c>
      <c r="N34" s="37">
        <v>43112</v>
      </c>
      <c r="O34" s="67" t="s">
        <v>30</v>
      </c>
    </row>
    <row r="35" spans="1:15" s="43" customFormat="1" ht="24.6" customHeight="1" x14ac:dyDescent="0.15">
      <c r="A35" s="31">
        <v>33</v>
      </c>
      <c r="B35" s="31">
        <v>22</v>
      </c>
      <c r="C35" s="32" t="s">
        <v>47</v>
      </c>
      <c r="D35" s="33">
        <v>12.9</v>
      </c>
      <c r="E35" s="33">
        <v>191</v>
      </c>
      <c r="F35" s="34">
        <f>(D35-E35)/E35</f>
        <v>-0.93246073298429322</v>
      </c>
      <c r="G35" s="35">
        <v>4</v>
      </c>
      <c r="H35" s="36">
        <v>1</v>
      </c>
      <c r="I35" s="36">
        <f t="shared" si="1"/>
        <v>4</v>
      </c>
      <c r="J35" s="35">
        <v>1</v>
      </c>
      <c r="K35" s="36">
        <v>15</v>
      </c>
      <c r="L35" s="33">
        <v>276510.73</v>
      </c>
      <c r="M35" s="35">
        <v>46423</v>
      </c>
      <c r="N35" s="37">
        <v>44973</v>
      </c>
      <c r="O35" s="59" t="s">
        <v>25</v>
      </c>
    </row>
    <row r="36" spans="1:15" s="43" customFormat="1" ht="24.6" customHeight="1" x14ac:dyDescent="0.15">
      <c r="A36" s="31">
        <v>34</v>
      </c>
      <c r="B36" s="13">
        <v>28</v>
      </c>
      <c r="C36" s="41" t="s">
        <v>68</v>
      </c>
      <c r="D36" s="33">
        <v>11</v>
      </c>
      <c r="E36" s="33">
        <v>39</v>
      </c>
      <c r="F36" s="34">
        <f>(D36-E36)/E36</f>
        <v>-0.71794871794871795</v>
      </c>
      <c r="G36" s="35">
        <v>2</v>
      </c>
      <c r="H36" s="36">
        <v>1</v>
      </c>
      <c r="I36" s="36">
        <f t="shared" si="1"/>
        <v>2</v>
      </c>
      <c r="J36" s="35">
        <v>1</v>
      </c>
      <c r="K36" s="36">
        <v>6</v>
      </c>
      <c r="L36" s="33">
        <v>2722.2000000000003</v>
      </c>
      <c r="M36" s="35">
        <v>492</v>
      </c>
      <c r="N36" s="37">
        <v>45043</v>
      </c>
      <c r="O36" s="67" t="s">
        <v>69</v>
      </c>
    </row>
    <row r="37" spans="1:15" s="43" customFormat="1" ht="24.6" customHeight="1" x14ac:dyDescent="0.15">
      <c r="A37" s="31">
        <v>35</v>
      </c>
      <c r="B37" s="34" t="s">
        <v>17</v>
      </c>
      <c r="C37" s="32" t="s">
        <v>26</v>
      </c>
      <c r="D37" s="33">
        <v>7.4</v>
      </c>
      <c r="E37" s="33" t="s">
        <v>17</v>
      </c>
      <c r="F37" s="34" t="s">
        <v>17</v>
      </c>
      <c r="G37" s="35">
        <v>1</v>
      </c>
      <c r="H37" s="36">
        <v>1</v>
      </c>
      <c r="I37" s="36">
        <f t="shared" si="1"/>
        <v>1</v>
      </c>
      <c r="J37" s="35">
        <v>1</v>
      </c>
      <c r="K37" s="34" t="s">
        <v>17</v>
      </c>
      <c r="L37" s="33">
        <v>52955.63</v>
      </c>
      <c r="M37" s="35">
        <v>8460</v>
      </c>
      <c r="N37" s="37">
        <v>45030</v>
      </c>
      <c r="O37" s="59" t="s">
        <v>21</v>
      </c>
    </row>
    <row r="38" spans="1:15" s="43" customFormat="1" ht="24.6" customHeight="1" x14ac:dyDescent="0.15">
      <c r="A38" s="31">
        <v>36</v>
      </c>
      <c r="B38" s="31">
        <v>32</v>
      </c>
      <c r="C38" s="41" t="s">
        <v>83</v>
      </c>
      <c r="D38" s="33">
        <v>3.5</v>
      </c>
      <c r="E38" s="33">
        <v>8</v>
      </c>
      <c r="F38" s="34">
        <f>(D38-E38)/E38</f>
        <v>-0.5625</v>
      </c>
      <c r="G38" s="35">
        <v>1</v>
      </c>
      <c r="H38" s="36">
        <v>1</v>
      </c>
      <c r="I38" s="36">
        <f t="shared" si="1"/>
        <v>1</v>
      </c>
      <c r="J38" s="35">
        <v>1</v>
      </c>
      <c r="K38" s="36">
        <v>4</v>
      </c>
      <c r="L38" s="33">
        <v>904.35</v>
      </c>
      <c r="M38" s="35">
        <v>163</v>
      </c>
      <c r="N38" s="37">
        <v>45052</v>
      </c>
      <c r="O38" s="67" t="s">
        <v>30</v>
      </c>
    </row>
    <row r="39" spans="1:15" s="51" customFormat="1" ht="24.6" customHeight="1" x14ac:dyDescent="0.2">
      <c r="B39" s="70"/>
      <c r="C39" s="77" t="s">
        <v>128</v>
      </c>
      <c r="D39" s="52">
        <f>SUBTOTAL(109,Table1324567[Pajamos 
(GBO)])</f>
        <v>124394.02000000003</v>
      </c>
      <c r="E39" s="52" t="s">
        <v>124</v>
      </c>
      <c r="F39" s="81">
        <f t="shared" ref="F39" si="3">(D39-E39)/E39</f>
        <v>-0.2586150215155017</v>
      </c>
      <c r="G39" s="78">
        <f>SUBTOTAL(109,Table1324567[Žiūrovų sk. 
(ADM)])</f>
        <v>18941</v>
      </c>
      <c r="H39" s="70"/>
      <c r="I39" s="70"/>
      <c r="J39" s="70"/>
      <c r="K39" s="70"/>
      <c r="L39" s="52"/>
      <c r="M39" s="78"/>
      <c r="N39" s="53"/>
      <c r="O39" s="79" t="s">
        <v>56</v>
      </c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1:16383" hidden="1" x14ac:dyDescent="0.15">
      <c r="F49" s="4"/>
      <c r="L49" s="3"/>
    </row>
    <row r="50" spans="1:16383" hidden="1" x14ac:dyDescent="0.15">
      <c r="F50" s="4"/>
      <c r="L50" s="3"/>
    </row>
    <row r="51" spans="1:16383" hidden="1" x14ac:dyDescent="0.15">
      <c r="F51" s="4"/>
      <c r="L51" s="3"/>
    </row>
    <row r="52" spans="1:16383" hidden="1" x14ac:dyDescent="0.15">
      <c r="F52" s="4"/>
    </row>
    <row r="53" spans="1:16383" s="44" customFormat="1" hidden="1" x14ac:dyDescent="0.15">
      <c r="A53" s="1"/>
      <c r="B53" s="1"/>
      <c r="C53" s="1"/>
      <c r="D53" s="5"/>
      <c r="E53" s="5"/>
      <c r="F53" s="4"/>
      <c r="K53" s="66"/>
      <c r="L53" s="5"/>
      <c r="N53" s="12"/>
      <c r="O53" s="6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  <c r="XFC53" s="1"/>
    </row>
    <row r="54" spans="1:16383" s="44" customFormat="1" hidden="1" x14ac:dyDescent="0.15">
      <c r="A54" s="1"/>
      <c r="B54" s="1"/>
      <c r="C54" s="1"/>
      <c r="D54" s="5"/>
      <c r="E54" s="5"/>
      <c r="F54" s="4"/>
      <c r="K54" s="66"/>
      <c r="L54" s="5"/>
      <c r="N54" s="12"/>
      <c r="O54" s="6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  <c r="XFC54" s="1"/>
    </row>
    <row r="55" spans="1:16383" s="44" customFormat="1" hidden="1" x14ac:dyDescent="0.15">
      <c r="A55" s="1"/>
      <c r="B55" s="1"/>
      <c r="C55" s="1"/>
      <c r="D55" s="5"/>
      <c r="E55" s="5"/>
      <c r="F55" s="4"/>
      <c r="K55" s="66"/>
      <c r="L55" s="5"/>
      <c r="N55" s="12"/>
      <c r="O55" s="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1998-B1EC-4529-9289-077878923718}">
  <sheetPr>
    <pageSetUpPr fitToPage="1"/>
  </sheetPr>
  <dimension ref="A1:XFC51"/>
  <sheetViews>
    <sheetView topLeftCell="A15" zoomScale="60" zoomScaleNormal="60" workbookViewId="0">
      <selection activeCell="F32" sqref="F32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16" t="s">
        <v>15</v>
      </c>
      <c r="C3" s="41" t="s">
        <v>114</v>
      </c>
      <c r="D3" s="33">
        <v>98617.71</v>
      </c>
      <c r="E3" s="34" t="s">
        <v>17</v>
      </c>
      <c r="F3" s="34" t="s">
        <v>17</v>
      </c>
      <c r="G3" s="35">
        <v>12812</v>
      </c>
      <c r="H3" s="36">
        <v>230</v>
      </c>
      <c r="I3" s="36">
        <f t="shared" ref="I3:I12" si="0">G3/H3</f>
        <v>55.704347826086959</v>
      </c>
      <c r="J3" s="35">
        <v>27</v>
      </c>
      <c r="K3" s="36">
        <v>1</v>
      </c>
      <c r="L3" s="33">
        <v>126638.66</v>
      </c>
      <c r="M3" s="35">
        <v>16483</v>
      </c>
      <c r="N3" s="37">
        <v>45065</v>
      </c>
      <c r="O3" s="59" t="s">
        <v>71</v>
      </c>
    </row>
    <row r="4" spans="1:18" s="39" customFormat="1" ht="24.6" customHeight="1" x14ac:dyDescent="0.2">
      <c r="A4" s="31">
        <v>2</v>
      </c>
      <c r="B4" s="31">
        <v>1</v>
      </c>
      <c r="C4" s="41" t="s">
        <v>85</v>
      </c>
      <c r="D4" s="33">
        <v>22011.5</v>
      </c>
      <c r="E4" s="33">
        <v>38550.83</v>
      </c>
      <c r="F4" s="34">
        <f>(D4-E4)/E4</f>
        <v>-0.42902656051763349</v>
      </c>
      <c r="G4" s="35">
        <v>3278</v>
      </c>
      <c r="H4" s="36">
        <v>96</v>
      </c>
      <c r="I4" s="35">
        <f t="shared" si="0"/>
        <v>34.145833333333336</v>
      </c>
      <c r="J4" s="35">
        <v>16</v>
      </c>
      <c r="K4" s="36">
        <v>3</v>
      </c>
      <c r="L4" s="33">
        <v>201829.2</v>
      </c>
      <c r="M4" s="35">
        <v>27219</v>
      </c>
      <c r="N4" s="37">
        <v>45051</v>
      </c>
      <c r="O4" s="59" t="s">
        <v>49</v>
      </c>
    </row>
    <row r="5" spans="1:18" s="39" customFormat="1" ht="24.95" customHeight="1" x14ac:dyDescent="0.2">
      <c r="A5" s="31">
        <v>3</v>
      </c>
      <c r="B5" s="31">
        <v>2</v>
      </c>
      <c r="C5" s="32" t="s">
        <v>19</v>
      </c>
      <c r="D5" s="33">
        <v>14039.55</v>
      </c>
      <c r="E5" s="33">
        <v>12441.79</v>
      </c>
      <c r="F5" s="34">
        <f>(D5-E5)/E5</f>
        <v>0.12841882076453615</v>
      </c>
      <c r="G5" s="35">
        <v>2551</v>
      </c>
      <c r="H5" s="36">
        <v>85</v>
      </c>
      <c r="I5" s="35">
        <f t="shared" si="0"/>
        <v>30.011764705882353</v>
      </c>
      <c r="J5" s="35">
        <v>17</v>
      </c>
      <c r="K5" s="36">
        <v>7</v>
      </c>
      <c r="L5" s="33">
        <v>501267.37</v>
      </c>
      <c r="M5" s="35">
        <v>90515</v>
      </c>
      <c r="N5" s="37">
        <v>45023</v>
      </c>
      <c r="O5" s="59" t="s">
        <v>71</v>
      </c>
      <c r="R5" s="31"/>
    </row>
    <row r="6" spans="1:18" s="39" customFormat="1" ht="24.95" customHeight="1" x14ac:dyDescent="0.2">
      <c r="A6" s="31">
        <v>4</v>
      </c>
      <c r="B6" s="31">
        <v>3</v>
      </c>
      <c r="C6" s="32" t="s">
        <v>16</v>
      </c>
      <c r="D6" s="33">
        <v>8359.4599999999991</v>
      </c>
      <c r="E6" s="33">
        <v>10722.58</v>
      </c>
      <c r="F6" s="34">
        <f>(D6-E6)/E6</f>
        <v>-0.22038725754435973</v>
      </c>
      <c r="G6" s="35">
        <v>1605</v>
      </c>
      <c r="H6" s="36">
        <v>93</v>
      </c>
      <c r="I6" s="35">
        <f t="shared" si="0"/>
        <v>17.258064516129032</v>
      </c>
      <c r="J6" s="35">
        <v>9</v>
      </c>
      <c r="K6" s="36">
        <v>5</v>
      </c>
      <c r="L6" s="33">
        <v>222163.89</v>
      </c>
      <c r="M6" s="35">
        <v>44026</v>
      </c>
      <c r="N6" s="37">
        <v>45037</v>
      </c>
      <c r="O6" s="59" t="s">
        <v>18</v>
      </c>
      <c r="R6" s="31"/>
    </row>
    <row r="7" spans="1:18" s="39" customFormat="1" ht="24.95" customHeight="1" x14ac:dyDescent="0.2">
      <c r="A7" s="31">
        <v>5</v>
      </c>
      <c r="B7" s="31">
        <v>5</v>
      </c>
      <c r="C7" s="41" t="s">
        <v>106</v>
      </c>
      <c r="D7" s="33">
        <v>6213.17</v>
      </c>
      <c r="E7" s="33">
        <v>6415.46</v>
      </c>
      <c r="F7" s="34">
        <f>(D7-E7)/E7</f>
        <v>-3.1531643872769834E-2</v>
      </c>
      <c r="G7" s="35">
        <v>1262</v>
      </c>
      <c r="H7" s="36">
        <v>88</v>
      </c>
      <c r="I7" s="35">
        <f t="shared" si="0"/>
        <v>14.340909090909092</v>
      </c>
      <c r="J7" s="35">
        <v>15</v>
      </c>
      <c r="K7" s="36">
        <v>2</v>
      </c>
      <c r="L7" s="33">
        <v>15704.32</v>
      </c>
      <c r="M7" s="35">
        <v>3249</v>
      </c>
      <c r="N7" s="37">
        <v>45058</v>
      </c>
      <c r="O7" s="67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41" t="s">
        <v>105</v>
      </c>
      <c r="D8" s="33">
        <v>3893.43</v>
      </c>
      <c r="E8" s="33">
        <v>7338.16</v>
      </c>
      <c r="F8" s="34">
        <f>(D8-E8)/E8</f>
        <v>-0.46942694081350095</v>
      </c>
      <c r="G8" s="35">
        <v>567</v>
      </c>
      <c r="H8" s="36">
        <v>42</v>
      </c>
      <c r="I8" s="35">
        <f t="shared" si="0"/>
        <v>13.5</v>
      </c>
      <c r="J8" s="35">
        <v>10</v>
      </c>
      <c r="K8" s="36">
        <v>2</v>
      </c>
      <c r="L8" s="33">
        <v>18853.68</v>
      </c>
      <c r="M8" s="35">
        <v>2909</v>
      </c>
      <c r="N8" s="37">
        <v>45058</v>
      </c>
      <c r="O8" s="67" t="s">
        <v>25</v>
      </c>
      <c r="R8" s="31"/>
    </row>
    <row r="9" spans="1:18" s="39" customFormat="1" ht="24.95" customHeight="1" x14ac:dyDescent="0.2">
      <c r="A9" s="31">
        <v>7</v>
      </c>
      <c r="B9" s="16" t="s">
        <v>15</v>
      </c>
      <c r="C9" s="41" t="s">
        <v>115</v>
      </c>
      <c r="D9" s="33">
        <v>2332.1</v>
      </c>
      <c r="E9" s="34" t="s">
        <v>17</v>
      </c>
      <c r="F9" s="34" t="s">
        <v>17</v>
      </c>
      <c r="G9" s="35">
        <v>438</v>
      </c>
      <c r="H9" s="36">
        <v>42</v>
      </c>
      <c r="I9" s="36">
        <f t="shared" si="0"/>
        <v>10.428571428571429</v>
      </c>
      <c r="J9" s="35">
        <v>14</v>
      </c>
      <c r="K9" s="36">
        <v>1</v>
      </c>
      <c r="L9" s="33">
        <v>2332.1</v>
      </c>
      <c r="M9" s="35">
        <v>438</v>
      </c>
      <c r="N9" s="37">
        <v>45065</v>
      </c>
      <c r="O9" s="59" t="s">
        <v>49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41" t="s">
        <v>107</v>
      </c>
      <c r="D10" s="33">
        <v>1862.86</v>
      </c>
      <c r="E10" s="33">
        <v>5018.8500000000004</v>
      </c>
      <c r="F10" s="34">
        <f t="shared" ref="F10:F16" si="1">(D10-E10)/E10</f>
        <v>-0.62882732099983074</v>
      </c>
      <c r="G10" s="35">
        <v>274</v>
      </c>
      <c r="H10" s="36">
        <v>30</v>
      </c>
      <c r="I10" s="35">
        <f t="shared" si="0"/>
        <v>9.1333333333333329</v>
      </c>
      <c r="J10" s="35">
        <v>8</v>
      </c>
      <c r="K10" s="36">
        <v>2</v>
      </c>
      <c r="L10" s="33">
        <v>19764.740000000002</v>
      </c>
      <c r="M10" s="35">
        <v>2862</v>
      </c>
      <c r="N10" s="37">
        <v>45058</v>
      </c>
      <c r="O10" s="67" t="s">
        <v>23</v>
      </c>
      <c r="R10" s="31"/>
    </row>
    <row r="11" spans="1:18" s="39" customFormat="1" ht="24.95" customHeight="1" x14ac:dyDescent="0.2">
      <c r="A11" s="31">
        <v>9</v>
      </c>
      <c r="B11" s="31">
        <v>9</v>
      </c>
      <c r="C11" s="41" t="s">
        <v>62</v>
      </c>
      <c r="D11" s="45">
        <v>1633.95</v>
      </c>
      <c r="E11" s="45">
        <v>2278.1</v>
      </c>
      <c r="F11" s="34">
        <f t="shared" si="1"/>
        <v>-0.28275756112549927</v>
      </c>
      <c r="G11" s="46">
        <v>333</v>
      </c>
      <c r="H11" s="36">
        <v>20</v>
      </c>
      <c r="I11" s="35">
        <f t="shared" si="0"/>
        <v>16.649999999999999</v>
      </c>
      <c r="J11" s="35">
        <v>9</v>
      </c>
      <c r="K11" s="36">
        <v>4</v>
      </c>
      <c r="L11" s="45">
        <v>31905.159999999996</v>
      </c>
      <c r="M11" s="46">
        <v>6330</v>
      </c>
      <c r="N11" s="37">
        <v>45044</v>
      </c>
      <c r="O11" s="59" t="s">
        <v>33</v>
      </c>
      <c r="R11" s="31"/>
    </row>
    <row r="12" spans="1:18" s="39" customFormat="1" ht="24.75" customHeight="1" x14ac:dyDescent="0.2">
      <c r="A12" s="31">
        <v>10</v>
      </c>
      <c r="B12" s="31">
        <v>10</v>
      </c>
      <c r="C12" s="41" t="s">
        <v>88</v>
      </c>
      <c r="D12" s="33">
        <v>1434.81</v>
      </c>
      <c r="E12" s="33">
        <v>1915.61</v>
      </c>
      <c r="F12" s="34">
        <f t="shared" si="1"/>
        <v>-0.25099054609236743</v>
      </c>
      <c r="G12" s="35">
        <v>304</v>
      </c>
      <c r="H12" s="36">
        <v>16</v>
      </c>
      <c r="I12" s="35">
        <f t="shared" si="0"/>
        <v>19</v>
      </c>
      <c r="J12" s="35">
        <v>4</v>
      </c>
      <c r="K12" s="36">
        <v>3</v>
      </c>
      <c r="L12" s="33">
        <v>17074.37</v>
      </c>
      <c r="M12" s="35">
        <v>3746</v>
      </c>
      <c r="N12" s="37">
        <v>45051</v>
      </c>
      <c r="O12" s="67" t="s">
        <v>89</v>
      </c>
      <c r="R12" s="31"/>
    </row>
    <row r="13" spans="1:18" s="39" customFormat="1" ht="24.6" customHeight="1" x14ac:dyDescent="0.2">
      <c r="A13" s="31">
        <v>11</v>
      </c>
      <c r="B13" s="31">
        <v>7</v>
      </c>
      <c r="C13" s="41" t="s">
        <v>104</v>
      </c>
      <c r="D13" s="33">
        <v>1190</v>
      </c>
      <c r="E13" s="33">
        <v>2973</v>
      </c>
      <c r="F13" s="34">
        <f t="shared" si="1"/>
        <v>-0.59973091153716784</v>
      </c>
      <c r="G13" s="35">
        <v>131</v>
      </c>
      <c r="H13" s="36" t="s">
        <v>17</v>
      </c>
      <c r="I13" s="35" t="s">
        <v>17</v>
      </c>
      <c r="J13" s="35">
        <v>9</v>
      </c>
      <c r="K13" s="36">
        <v>2</v>
      </c>
      <c r="L13" s="33">
        <v>7234</v>
      </c>
      <c r="M13" s="35">
        <v>1198</v>
      </c>
      <c r="N13" s="37">
        <v>45058</v>
      </c>
      <c r="O13" s="67" t="s">
        <v>28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41" t="s">
        <v>63</v>
      </c>
      <c r="D14" s="33">
        <v>1118.58</v>
      </c>
      <c r="E14" s="33">
        <v>2584.12</v>
      </c>
      <c r="F14" s="34">
        <f t="shared" si="1"/>
        <v>-0.56713310527374894</v>
      </c>
      <c r="G14" s="35">
        <v>159</v>
      </c>
      <c r="H14" s="36">
        <v>16</v>
      </c>
      <c r="I14" s="35">
        <f>G14/H14</f>
        <v>9.9375</v>
      </c>
      <c r="J14" s="35">
        <v>4</v>
      </c>
      <c r="K14" s="36">
        <v>4</v>
      </c>
      <c r="L14" s="33">
        <v>46940.58</v>
      </c>
      <c r="M14" s="35">
        <v>6501</v>
      </c>
      <c r="N14" s="37">
        <v>45044</v>
      </c>
      <c r="O14" s="67" t="s">
        <v>25</v>
      </c>
      <c r="R14" s="31"/>
    </row>
    <row r="15" spans="1:18" s="39" customFormat="1" ht="24.95" customHeight="1" x14ac:dyDescent="0.2">
      <c r="A15" s="31">
        <v>13</v>
      </c>
      <c r="B15" s="31">
        <v>12</v>
      </c>
      <c r="C15" s="32" t="s">
        <v>22</v>
      </c>
      <c r="D15" s="33">
        <v>878.3</v>
      </c>
      <c r="E15" s="33">
        <v>1306.07</v>
      </c>
      <c r="F15" s="34">
        <f t="shared" si="1"/>
        <v>-0.32752455840804856</v>
      </c>
      <c r="G15" s="35">
        <v>128</v>
      </c>
      <c r="H15" s="36">
        <v>5</v>
      </c>
      <c r="I15" s="35">
        <f>G15/H15</f>
        <v>25.6</v>
      </c>
      <c r="J15" s="35">
        <v>3</v>
      </c>
      <c r="K15" s="36">
        <v>7</v>
      </c>
      <c r="L15" s="33">
        <v>135739.35</v>
      </c>
      <c r="M15" s="35">
        <v>19599</v>
      </c>
      <c r="N15" s="37">
        <v>45023</v>
      </c>
      <c r="O15" s="59" t="s">
        <v>23</v>
      </c>
      <c r="R15" s="31"/>
    </row>
    <row r="16" spans="1:18" s="39" customFormat="1" ht="24.95" customHeight="1" x14ac:dyDescent="0.2">
      <c r="A16" s="31">
        <v>14</v>
      </c>
      <c r="B16" s="31">
        <v>11</v>
      </c>
      <c r="C16" s="41" t="s">
        <v>20</v>
      </c>
      <c r="D16" s="45">
        <v>747.73</v>
      </c>
      <c r="E16" s="45">
        <v>1306.07</v>
      </c>
      <c r="F16" s="34">
        <f t="shared" si="1"/>
        <v>-0.4274962291454516</v>
      </c>
      <c r="G16" s="46">
        <v>101</v>
      </c>
      <c r="H16" s="36">
        <v>6</v>
      </c>
      <c r="I16" s="35">
        <f>G16/H16</f>
        <v>16.833333333333332</v>
      </c>
      <c r="J16" s="35">
        <v>3</v>
      </c>
      <c r="K16" s="36">
        <v>5</v>
      </c>
      <c r="L16" s="45">
        <v>72352.649999999994</v>
      </c>
      <c r="M16" s="46">
        <v>10343</v>
      </c>
      <c r="N16" s="37">
        <v>45037</v>
      </c>
      <c r="O16" s="59" t="s">
        <v>21</v>
      </c>
      <c r="R16" s="31"/>
    </row>
    <row r="17" spans="1:18" s="39" customFormat="1" ht="24.95" customHeight="1" x14ac:dyDescent="0.2">
      <c r="A17" s="31">
        <v>15</v>
      </c>
      <c r="B17" s="16" t="s">
        <v>15</v>
      </c>
      <c r="C17" s="41" t="s">
        <v>113</v>
      </c>
      <c r="D17" s="33">
        <v>702.3</v>
      </c>
      <c r="E17" s="34" t="s">
        <v>17</v>
      </c>
      <c r="F17" s="34" t="s">
        <v>17</v>
      </c>
      <c r="G17" s="35">
        <v>118</v>
      </c>
      <c r="H17" s="36" t="s">
        <v>17</v>
      </c>
      <c r="I17" s="34" t="s">
        <v>17</v>
      </c>
      <c r="J17" s="35">
        <v>4</v>
      </c>
      <c r="K17" s="36">
        <v>1</v>
      </c>
      <c r="L17" s="33">
        <v>702.3</v>
      </c>
      <c r="M17" s="35">
        <v>118</v>
      </c>
      <c r="N17" s="37">
        <v>45065</v>
      </c>
      <c r="O17" s="67" t="s">
        <v>67</v>
      </c>
      <c r="R17" s="31"/>
    </row>
    <row r="18" spans="1:18" s="39" customFormat="1" ht="24.6" customHeight="1" x14ac:dyDescent="0.2">
      <c r="A18" s="31">
        <v>16</v>
      </c>
      <c r="B18" s="16" t="s">
        <v>15</v>
      </c>
      <c r="C18" s="41" t="s">
        <v>112</v>
      </c>
      <c r="D18" s="33">
        <v>590.70000000000005</v>
      </c>
      <c r="E18" s="34" t="s">
        <v>17</v>
      </c>
      <c r="F18" s="34" t="s">
        <v>17</v>
      </c>
      <c r="G18" s="35">
        <v>134</v>
      </c>
      <c r="H18" s="36">
        <v>21</v>
      </c>
      <c r="I18" s="35">
        <f t="shared" ref="I18:I31" si="2">G18/H18</f>
        <v>6.3809523809523814</v>
      </c>
      <c r="J18" s="35">
        <v>9</v>
      </c>
      <c r="K18" s="36">
        <v>1</v>
      </c>
      <c r="L18" s="33">
        <v>590.70000000000005</v>
      </c>
      <c r="M18" s="35">
        <v>134</v>
      </c>
      <c r="N18" s="37">
        <v>45065</v>
      </c>
      <c r="O18" s="67" t="s">
        <v>73</v>
      </c>
      <c r="R18" s="31"/>
    </row>
    <row r="19" spans="1:18" s="39" customFormat="1" ht="24.95" customHeight="1" x14ac:dyDescent="0.2">
      <c r="A19" s="31">
        <v>17</v>
      </c>
      <c r="B19" s="31">
        <v>15</v>
      </c>
      <c r="C19" s="32" t="s">
        <v>42</v>
      </c>
      <c r="D19" s="33">
        <v>327.3</v>
      </c>
      <c r="E19" s="33">
        <v>350.7</v>
      </c>
      <c r="F19" s="34">
        <f t="shared" ref="F19:F25" si="3">(D19-E19)/E19</f>
        <v>-6.6723695466210375E-2</v>
      </c>
      <c r="G19" s="35">
        <v>46</v>
      </c>
      <c r="H19" s="36">
        <v>5</v>
      </c>
      <c r="I19" s="35">
        <f t="shared" si="2"/>
        <v>9.1999999999999993</v>
      </c>
      <c r="J19" s="35">
        <v>1</v>
      </c>
      <c r="K19" s="36">
        <v>12</v>
      </c>
      <c r="L19" s="33">
        <v>232599.43000000005</v>
      </c>
      <c r="M19" s="35">
        <v>36466</v>
      </c>
      <c r="N19" s="37">
        <v>44988</v>
      </c>
      <c r="O19" s="59" t="s">
        <v>43</v>
      </c>
      <c r="R19" s="31"/>
    </row>
    <row r="20" spans="1:18" s="39" customFormat="1" ht="24.75" customHeight="1" x14ac:dyDescent="0.2">
      <c r="A20" s="31">
        <v>18</v>
      </c>
      <c r="B20" s="31">
        <v>18</v>
      </c>
      <c r="C20" s="41" t="s">
        <v>74</v>
      </c>
      <c r="D20" s="33">
        <v>311.8</v>
      </c>
      <c r="E20" s="33">
        <v>221</v>
      </c>
      <c r="F20" s="34">
        <f t="shared" si="3"/>
        <v>0.41085972850678737</v>
      </c>
      <c r="G20" s="35">
        <v>66</v>
      </c>
      <c r="H20" s="36">
        <v>3</v>
      </c>
      <c r="I20" s="35">
        <f t="shared" si="2"/>
        <v>22</v>
      </c>
      <c r="J20" s="35">
        <v>2</v>
      </c>
      <c r="K20" s="36">
        <v>9</v>
      </c>
      <c r="L20" s="33">
        <v>45023</v>
      </c>
      <c r="M20" s="35">
        <v>5240</v>
      </c>
      <c r="N20" s="37">
        <v>45012</v>
      </c>
      <c r="O20" s="67" t="s">
        <v>73</v>
      </c>
      <c r="R20" s="31"/>
    </row>
    <row r="21" spans="1:18" s="43" customFormat="1" ht="24.75" customHeight="1" x14ac:dyDescent="0.15">
      <c r="A21" s="31">
        <v>19</v>
      </c>
      <c r="B21" s="31">
        <v>14</v>
      </c>
      <c r="C21" s="41" t="s">
        <v>86</v>
      </c>
      <c r="D21" s="33">
        <v>302</v>
      </c>
      <c r="E21" s="33">
        <v>453</v>
      </c>
      <c r="F21" s="34">
        <f t="shared" si="3"/>
        <v>-0.33333333333333331</v>
      </c>
      <c r="G21" s="35">
        <v>69</v>
      </c>
      <c r="H21" s="36">
        <v>2</v>
      </c>
      <c r="I21" s="35">
        <f t="shared" si="2"/>
        <v>34.5</v>
      </c>
      <c r="J21" s="35">
        <v>2</v>
      </c>
      <c r="K21" s="36">
        <v>4</v>
      </c>
      <c r="L21" s="33">
        <v>15161.27</v>
      </c>
      <c r="M21" s="35">
        <v>2385</v>
      </c>
      <c r="N21" s="37">
        <v>45047</v>
      </c>
      <c r="O21" s="67" t="s">
        <v>71</v>
      </c>
    </row>
    <row r="22" spans="1:18" s="43" customFormat="1" ht="24.95" customHeight="1" x14ac:dyDescent="0.15">
      <c r="A22" s="31">
        <v>20</v>
      </c>
      <c r="B22" s="31">
        <v>13</v>
      </c>
      <c r="C22" s="32" t="s">
        <v>24</v>
      </c>
      <c r="D22" s="33">
        <v>289.14</v>
      </c>
      <c r="E22" s="33">
        <v>746.15</v>
      </c>
      <c r="F22" s="34">
        <f t="shared" si="3"/>
        <v>-0.61249078603497953</v>
      </c>
      <c r="G22" s="35">
        <v>36</v>
      </c>
      <c r="H22" s="36">
        <v>3</v>
      </c>
      <c r="I22" s="35">
        <f t="shared" si="2"/>
        <v>12</v>
      </c>
      <c r="J22" s="35">
        <v>1</v>
      </c>
      <c r="K22" s="36">
        <v>9</v>
      </c>
      <c r="L22" s="33">
        <v>322527.5</v>
      </c>
      <c r="M22" s="35">
        <v>44242</v>
      </c>
      <c r="N22" s="37">
        <v>45009</v>
      </c>
      <c r="O22" s="59" t="s">
        <v>25</v>
      </c>
    </row>
    <row r="23" spans="1:18" s="43" customFormat="1" ht="24.95" customHeight="1" x14ac:dyDescent="0.15">
      <c r="A23" s="31">
        <v>21</v>
      </c>
      <c r="B23" s="31">
        <v>16</v>
      </c>
      <c r="C23" s="32" t="s">
        <v>34</v>
      </c>
      <c r="D23" s="33">
        <v>219.78</v>
      </c>
      <c r="E23" s="33">
        <v>282.76</v>
      </c>
      <c r="F23" s="34">
        <f t="shared" si="3"/>
        <v>-0.22273305983873246</v>
      </c>
      <c r="G23" s="35">
        <v>33</v>
      </c>
      <c r="H23" s="36">
        <v>3</v>
      </c>
      <c r="I23" s="35">
        <f t="shared" si="2"/>
        <v>11</v>
      </c>
      <c r="J23" s="35">
        <v>1</v>
      </c>
      <c r="K23" s="36">
        <v>8</v>
      </c>
      <c r="L23" s="33">
        <v>68149.2</v>
      </c>
      <c r="M23" s="35">
        <v>10266</v>
      </c>
      <c r="N23" s="37">
        <v>45016</v>
      </c>
      <c r="O23" s="59" t="s">
        <v>70</v>
      </c>
    </row>
    <row r="24" spans="1:18" s="43" customFormat="1" ht="24.6" customHeight="1" x14ac:dyDescent="0.15">
      <c r="A24" s="31">
        <v>22</v>
      </c>
      <c r="B24" s="31">
        <v>27</v>
      </c>
      <c r="C24" s="32" t="s">
        <v>47</v>
      </c>
      <c r="D24" s="33">
        <v>191</v>
      </c>
      <c r="E24" s="33">
        <v>55.2</v>
      </c>
      <c r="F24" s="34">
        <f t="shared" si="3"/>
        <v>2.4601449275362319</v>
      </c>
      <c r="G24" s="35">
        <v>53</v>
      </c>
      <c r="H24" s="36">
        <v>1</v>
      </c>
      <c r="I24" s="35">
        <f t="shared" si="2"/>
        <v>53</v>
      </c>
      <c r="J24" s="35">
        <v>1</v>
      </c>
      <c r="K24" s="36">
        <v>14</v>
      </c>
      <c r="L24" s="33">
        <v>276441.83</v>
      </c>
      <c r="M24" s="35">
        <v>46408</v>
      </c>
      <c r="N24" s="37">
        <v>44973</v>
      </c>
      <c r="O24" s="59" t="s">
        <v>25</v>
      </c>
    </row>
    <row r="25" spans="1:18" s="43" customFormat="1" ht="24.95" customHeight="1" x14ac:dyDescent="0.15">
      <c r="A25" s="31">
        <v>23</v>
      </c>
      <c r="B25" s="31">
        <v>17</v>
      </c>
      <c r="C25" s="41" t="s">
        <v>72</v>
      </c>
      <c r="D25" s="33">
        <v>84.1</v>
      </c>
      <c r="E25" s="33">
        <v>238.8</v>
      </c>
      <c r="F25" s="34">
        <f t="shared" si="3"/>
        <v>-0.6478224455611391</v>
      </c>
      <c r="G25" s="35">
        <v>12</v>
      </c>
      <c r="H25" s="36">
        <v>1</v>
      </c>
      <c r="I25" s="35">
        <f t="shared" si="2"/>
        <v>12</v>
      </c>
      <c r="J25" s="35">
        <v>1</v>
      </c>
      <c r="K25" s="36">
        <v>9</v>
      </c>
      <c r="L25" s="33">
        <v>54620</v>
      </c>
      <c r="M25" s="35">
        <v>7211</v>
      </c>
      <c r="N25" s="37">
        <v>45012</v>
      </c>
      <c r="O25" s="67" t="s">
        <v>73</v>
      </c>
    </row>
    <row r="26" spans="1:18" s="43" customFormat="1" ht="24.95" customHeight="1" x14ac:dyDescent="0.15">
      <c r="A26" s="31">
        <v>24</v>
      </c>
      <c r="B26" s="34" t="s">
        <v>17</v>
      </c>
      <c r="C26" s="41" t="s">
        <v>76</v>
      </c>
      <c r="D26" s="33">
        <v>81</v>
      </c>
      <c r="E26" s="34" t="s">
        <v>17</v>
      </c>
      <c r="F26" s="34" t="s">
        <v>17</v>
      </c>
      <c r="G26" s="35">
        <v>27</v>
      </c>
      <c r="H26" s="36">
        <v>1</v>
      </c>
      <c r="I26" s="35">
        <f t="shared" si="2"/>
        <v>27</v>
      </c>
      <c r="J26" s="35">
        <v>1</v>
      </c>
      <c r="K26" s="36" t="s">
        <v>17</v>
      </c>
      <c r="L26" s="15">
        <v>22075</v>
      </c>
      <c r="M26" s="17">
        <v>2648</v>
      </c>
      <c r="N26" s="37">
        <v>45012</v>
      </c>
      <c r="O26" s="67" t="s">
        <v>73</v>
      </c>
    </row>
    <row r="27" spans="1:18" s="43" customFormat="1" ht="24.95" customHeight="1" x14ac:dyDescent="0.15">
      <c r="A27" s="31">
        <v>25</v>
      </c>
      <c r="B27" s="31">
        <v>29</v>
      </c>
      <c r="C27" s="41" t="s">
        <v>41</v>
      </c>
      <c r="D27" s="33">
        <v>73.8</v>
      </c>
      <c r="E27" s="33">
        <v>46.1</v>
      </c>
      <c r="F27" s="34">
        <f>(D27-E27)/E27</f>
        <v>0.60086767895878512</v>
      </c>
      <c r="G27" s="35">
        <v>12</v>
      </c>
      <c r="H27" s="36">
        <v>2</v>
      </c>
      <c r="I27" s="35">
        <f t="shared" si="2"/>
        <v>6</v>
      </c>
      <c r="J27" s="35">
        <v>1</v>
      </c>
      <c r="K27" s="36">
        <v>13</v>
      </c>
      <c r="L27" s="33">
        <v>129604.68</v>
      </c>
      <c r="M27" s="35">
        <v>20333</v>
      </c>
      <c r="N27" s="37">
        <v>44981</v>
      </c>
      <c r="O27" s="67" t="s">
        <v>39</v>
      </c>
    </row>
    <row r="28" spans="1:18" s="43" customFormat="1" ht="24.6" customHeight="1" x14ac:dyDescent="0.15">
      <c r="A28" s="31">
        <v>26</v>
      </c>
      <c r="B28" s="31">
        <v>25</v>
      </c>
      <c r="C28" s="41" t="s">
        <v>61</v>
      </c>
      <c r="D28" s="45">
        <v>73</v>
      </c>
      <c r="E28" s="45">
        <v>77.599999999999994</v>
      </c>
      <c r="F28" s="34">
        <f>(D28-E28)/E28</f>
        <v>-5.9278350515463846E-2</v>
      </c>
      <c r="G28" s="46">
        <v>22</v>
      </c>
      <c r="H28" s="36">
        <v>1</v>
      </c>
      <c r="I28" s="35">
        <f t="shared" si="2"/>
        <v>22</v>
      </c>
      <c r="J28" s="35">
        <v>1</v>
      </c>
      <c r="K28" s="36">
        <v>4</v>
      </c>
      <c r="L28" s="45">
        <v>9758.9700000000012</v>
      </c>
      <c r="M28" s="46">
        <v>1602</v>
      </c>
      <c r="N28" s="37">
        <v>45044</v>
      </c>
      <c r="O28" s="59" t="s">
        <v>33</v>
      </c>
    </row>
    <row r="29" spans="1:18" s="43" customFormat="1" ht="24.6" customHeight="1" x14ac:dyDescent="0.15">
      <c r="A29" s="31">
        <v>27</v>
      </c>
      <c r="B29" s="31">
        <v>20</v>
      </c>
      <c r="C29" s="41" t="s">
        <v>92</v>
      </c>
      <c r="D29" s="33">
        <v>67.400000000000006</v>
      </c>
      <c r="E29" s="33">
        <v>167</v>
      </c>
      <c r="F29" s="34">
        <f>(D29-E29)/E29</f>
        <v>-0.59640718562874251</v>
      </c>
      <c r="G29" s="35">
        <v>12</v>
      </c>
      <c r="H29" s="36">
        <v>5</v>
      </c>
      <c r="I29" s="35">
        <f t="shared" si="2"/>
        <v>2.4</v>
      </c>
      <c r="J29" s="31">
        <v>4</v>
      </c>
      <c r="K29" s="36">
        <v>3</v>
      </c>
      <c r="L29" s="33">
        <v>3160</v>
      </c>
      <c r="M29" s="35">
        <v>557</v>
      </c>
      <c r="N29" s="37">
        <v>45051</v>
      </c>
      <c r="O29" s="38" t="s">
        <v>73</v>
      </c>
    </row>
    <row r="30" spans="1:18" s="43" customFormat="1" ht="24.6" customHeight="1" x14ac:dyDescent="0.15">
      <c r="A30" s="31">
        <v>28</v>
      </c>
      <c r="B30" s="34" t="s">
        <v>17</v>
      </c>
      <c r="C30" s="41" t="s">
        <v>68</v>
      </c>
      <c r="D30" s="33">
        <v>39</v>
      </c>
      <c r="E30" s="34" t="s">
        <v>17</v>
      </c>
      <c r="F30" s="34" t="s">
        <v>17</v>
      </c>
      <c r="G30" s="35">
        <v>11</v>
      </c>
      <c r="H30" s="36">
        <v>1</v>
      </c>
      <c r="I30" s="35">
        <f t="shared" si="2"/>
        <v>11</v>
      </c>
      <c r="J30" s="35">
        <v>1</v>
      </c>
      <c r="K30" s="36" t="s">
        <v>17</v>
      </c>
      <c r="L30" s="33">
        <v>2535.5000000000005</v>
      </c>
      <c r="M30" s="35">
        <v>455</v>
      </c>
      <c r="N30" s="37">
        <v>45043</v>
      </c>
      <c r="O30" s="67" t="s">
        <v>69</v>
      </c>
    </row>
    <row r="31" spans="1:18" s="43" customFormat="1" ht="24.6" customHeight="1" x14ac:dyDescent="0.15">
      <c r="A31" s="31">
        <v>29</v>
      </c>
      <c r="B31" s="31">
        <v>26</v>
      </c>
      <c r="C31" s="41" t="s">
        <v>78</v>
      </c>
      <c r="D31" s="33">
        <v>33.200000000000003</v>
      </c>
      <c r="E31" s="33">
        <v>59.2</v>
      </c>
      <c r="F31" s="34">
        <f>(D31-E31)/E31</f>
        <v>-0.43918918918918914</v>
      </c>
      <c r="G31" s="35">
        <v>5</v>
      </c>
      <c r="H31" s="36">
        <v>1</v>
      </c>
      <c r="I31" s="35">
        <f t="shared" si="2"/>
        <v>5</v>
      </c>
      <c r="J31" s="35">
        <v>1</v>
      </c>
      <c r="K31" s="36">
        <v>9</v>
      </c>
      <c r="L31" s="33">
        <v>9375</v>
      </c>
      <c r="M31" s="35">
        <v>1705</v>
      </c>
      <c r="N31" s="37">
        <v>45012</v>
      </c>
      <c r="O31" s="67" t="s">
        <v>73</v>
      </c>
    </row>
    <row r="32" spans="1:18" s="43" customFormat="1" ht="24.6" customHeight="1" x14ac:dyDescent="0.15">
      <c r="A32" s="31">
        <v>30</v>
      </c>
      <c r="B32" s="31">
        <v>24</v>
      </c>
      <c r="C32" s="32" t="s">
        <v>27</v>
      </c>
      <c r="D32" s="33">
        <v>33</v>
      </c>
      <c r="E32" s="33">
        <v>95</v>
      </c>
      <c r="F32" s="34">
        <f>(D32-E32)/E32</f>
        <v>-0.65263157894736845</v>
      </c>
      <c r="G32" s="35">
        <v>3</v>
      </c>
      <c r="H32" s="36" t="s">
        <v>17</v>
      </c>
      <c r="I32" s="35" t="s">
        <v>17</v>
      </c>
      <c r="J32" s="35">
        <v>1</v>
      </c>
      <c r="K32" s="36">
        <v>6</v>
      </c>
      <c r="L32" s="33">
        <v>52834</v>
      </c>
      <c r="M32" s="35">
        <v>7992</v>
      </c>
      <c r="N32" s="37">
        <v>45030</v>
      </c>
      <c r="O32" s="59" t="s">
        <v>28</v>
      </c>
    </row>
    <row r="33" spans="1:15" s="43" customFormat="1" ht="24.6" customHeight="1" x14ac:dyDescent="0.15">
      <c r="A33" s="31">
        <v>31</v>
      </c>
      <c r="B33" s="34" t="s">
        <v>17</v>
      </c>
      <c r="C33" s="41" t="s">
        <v>111</v>
      </c>
      <c r="D33" s="33">
        <v>26</v>
      </c>
      <c r="E33" s="34" t="s">
        <v>17</v>
      </c>
      <c r="F33" s="34" t="s">
        <v>17</v>
      </c>
      <c r="G33" s="35">
        <v>5</v>
      </c>
      <c r="H33" s="36">
        <v>1</v>
      </c>
      <c r="I33" s="35">
        <f>G33/H33</f>
        <v>5</v>
      </c>
      <c r="J33" s="35">
        <v>1</v>
      </c>
      <c r="K33" s="36" t="s">
        <v>17</v>
      </c>
      <c r="L33" s="33">
        <v>690</v>
      </c>
      <c r="M33" s="35">
        <v>141</v>
      </c>
      <c r="N33" s="37">
        <v>45012</v>
      </c>
      <c r="O33" s="67" t="s">
        <v>73</v>
      </c>
    </row>
    <row r="34" spans="1:15" s="43" customFormat="1" ht="24.6" customHeight="1" x14ac:dyDescent="0.15">
      <c r="A34" s="31">
        <v>32</v>
      </c>
      <c r="B34" s="31">
        <v>28</v>
      </c>
      <c r="C34" s="41" t="s">
        <v>83</v>
      </c>
      <c r="D34" s="33">
        <v>8</v>
      </c>
      <c r="E34" s="33">
        <v>53</v>
      </c>
      <c r="F34" s="34">
        <f>(D34-E34)/E34</f>
        <v>-0.84905660377358494</v>
      </c>
      <c r="G34" s="35">
        <v>2</v>
      </c>
      <c r="H34" s="36">
        <v>1</v>
      </c>
      <c r="I34" s="35">
        <f>G34/H34</f>
        <v>2</v>
      </c>
      <c r="J34" s="35">
        <v>1</v>
      </c>
      <c r="K34" s="36">
        <v>3</v>
      </c>
      <c r="L34" s="33">
        <v>848.35</v>
      </c>
      <c r="M34" s="35">
        <v>152</v>
      </c>
      <c r="N34" s="37">
        <v>45052</v>
      </c>
      <c r="O34" s="67" t="s">
        <v>30</v>
      </c>
    </row>
    <row r="35" spans="1:15" s="51" customFormat="1" ht="24.6" customHeight="1" x14ac:dyDescent="0.2">
      <c r="B35" s="70"/>
      <c r="C35" s="77" t="s">
        <v>109</v>
      </c>
      <c r="D35" s="52">
        <f>SUBTOTAL(109,Table132456[Pajamos 
(GBO)])</f>
        <v>167785.66999999998</v>
      </c>
      <c r="E35" s="52" t="s">
        <v>116</v>
      </c>
      <c r="F35" s="81">
        <f t="shared" ref="F35" si="4">(D35-E35)/E35</f>
        <v>0.74178002699055312</v>
      </c>
      <c r="G35" s="78">
        <f>SUBTOTAL(109,Table132456[Žiūrovų sk. 
(ADM)])</f>
        <v>24609</v>
      </c>
      <c r="H35" s="70"/>
      <c r="I35" s="70"/>
      <c r="J35" s="70"/>
      <c r="K35" s="70"/>
      <c r="L35" s="52"/>
      <c r="M35" s="78"/>
      <c r="N35" s="53"/>
      <c r="O35" s="79" t="s">
        <v>56</v>
      </c>
    </row>
    <row r="36" spans="1:15" hidden="1" x14ac:dyDescent="0.15">
      <c r="F36" s="4"/>
      <c r="L36" s="3"/>
    </row>
    <row r="37" spans="1:15" hidden="1" x14ac:dyDescent="0.15">
      <c r="F37" s="4"/>
      <c r="L37" s="3"/>
    </row>
    <row r="38" spans="1:15" hidden="1" x14ac:dyDescent="0.15">
      <c r="F38" s="4"/>
      <c r="L38" s="3"/>
    </row>
    <row r="39" spans="1:15" hidden="1" x14ac:dyDescent="0.15">
      <c r="F39" s="4"/>
      <c r="L39" s="3"/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</row>
    <row r="49" spans="1:16383" s="44" customFormat="1" hidden="1" x14ac:dyDescent="0.15">
      <c r="A49" s="1"/>
      <c r="B49" s="1"/>
      <c r="C49" s="1"/>
      <c r="D49" s="5"/>
      <c r="E49" s="5"/>
      <c r="F49" s="4"/>
      <c r="K49" s="66"/>
      <c r="L49" s="5"/>
      <c r="N49" s="12"/>
      <c r="O49" s="6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</row>
    <row r="50" spans="1:16383" s="44" customFormat="1" hidden="1" x14ac:dyDescent="0.15">
      <c r="A50" s="1"/>
      <c r="B50" s="1"/>
      <c r="C50" s="1"/>
      <c r="D50" s="5"/>
      <c r="E50" s="5"/>
      <c r="F50" s="4"/>
      <c r="K50" s="66"/>
      <c r="L50" s="5"/>
      <c r="N50" s="12"/>
      <c r="O50" s="6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1"/>
      <c r="XFC50" s="1"/>
    </row>
    <row r="51" spans="1:16383" s="44" customFormat="1" hidden="1" x14ac:dyDescent="0.15">
      <c r="A51" s="1"/>
      <c r="B51" s="1"/>
      <c r="C51" s="1"/>
      <c r="D51" s="5"/>
      <c r="E51" s="5"/>
      <c r="F51" s="4"/>
      <c r="K51" s="66"/>
      <c r="L51" s="5"/>
      <c r="N51" s="12"/>
      <c r="O51" s="6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  <c r="XFC51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5EF0-1B72-4BFF-B20D-0E12D171CC81}">
  <sheetPr>
    <pageSetUpPr fitToPage="1"/>
  </sheetPr>
  <dimension ref="A1:XFC51"/>
  <sheetViews>
    <sheetView topLeftCell="A8" zoomScale="60" zoomScaleNormal="60" workbookViewId="0">
      <selection activeCell="A23" sqref="A23:O23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41" t="s">
        <v>85</v>
      </c>
      <c r="D3" s="33">
        <v>38550.83</v>
      </c>
      <c r="E3" s="33">
        <v>78970.2</v>
      </c>
      <c r="F3" s="34">
        <f>(D3-E3)/E3</f>
        <v>-0.51183066523827969</v>
      </c>
      <c r="G3" s="35">
        <v>4824</v>
      </c>
      <c r="H3" s="35">
        <v>148</v>
      </c>
      <c r="I3" s="35">
        <f>G3/H3</f>
        <v>32.594594594594597</v>
      </c>
      <c r="J3" s="35">
        <v>25</v>
      </c>
      <c r="K3" s="36">
        <v>2</v>
      </c>
      <c r="L3" s="33">
        <v>158595.59</v>
      </c>
      <c r="M3" s="35">
        <v>20827</v>
      </c>
      <c r="N3" s="37">
        <v>45051</v>
      </c>
      <c r="O3" s="59" t="s">
        <v>49</v>
      </c>
    </row>
    <row r="4" spans="1:18" s="39" customFormat="1" ht="24.95" customHeight="1" x14ac:dyDescent="0.2">
      <c r="A4" s="31">
        <v>2</v>
      </c>
      <c r="B4" s="31">
        <v>3</v>
      </c>
      <c r="C4" s="32" t="s">
        <v>19</v>
      </c>
      <c r="D4" s="33">
        <v>12441.79</v>
      </c>
      <c r="E4" s="33">
        <v>20723.86</v>
      </c>
      <c r="F4" s="34">
        <f t="shared" ref="F4:F5" si="0">(D4-E4)/E4</f>
        <v>-0.39963935290047314</v>
      </c>
      <c r="G4" s="35">
        <v>2232</v>
      </c>
      <c r="H4" s="35">
        <v>96</v>
      </c>
      <c r="I4" s="35">
        <f t="shared" ref="I4:I8" si="1">G4/H4</f>
        <v>23.25</v>
      </c>
      <c r="J4" s="35">
        <v>16</v>
      </c>
      <c r="K4" s="36">
        <v>6</v>
      </c>
      <c r="L4" s="33">
        <v>482701.74</v>
      </c>
      <c r="M4" s="35">
        <v>87022</v>
      </c>
      <c r="N4" s="37">
        <v>45023</v>
      </c>
      <c r="O4" s="59" t="s">
        <v>71</v>
      </c>
    </row>
    <row r="5" spans="1:18" s="39" customFormat="1" ht="24.95" customHeight="1" x14ac:dyDescent="0.2">
      <c r="A5" s="31">
        <v>3</v>
      </c>
      <c r="B5" s="31">
        <v>2</v>
      </c>
      <c r="C5" s="32" t="s">
        <v>16</v>
      </c>
      <c r="D5" s="33">
        <v>10722.58</v>
      </c>
      <c r="E5" s="33">
        <v>21476.23</v>
      </c>
      <c r="F5" s="34">
        <f t="shared" si="0"/>
        <v>-0.50072335787053868</v>
      </c>
      <c r="G5" s="35">
        <v>2104</v>
      </c>
      <c r="H5" s="35">
        <v>109</v>
      </c>
      <c r="I5" s="35">
        <f t="shared" si="1"/>
        <v>19.302752293577981</v>
      </c>
      <c r="J5" s="35">
        <v>11</v>
      </c>
      <c r="K5" s="36">
        <v>4</v>
      </c>
      <c r="L5" s="33">
        <v>209956.77000000002</v>
      </c>
      <c r="M5" s="35">
        <v>41535</v>
      </c>
      <c r="N5" s="37">
        <v>45037</v>
      </c>
      <c r="O5" s="59" t="s">
        <v>18</v>
      </c>
      <c r="R5" s="31"/>
    </row>
    <row r="6" spans="1:18" s="39" customFormat="1" ht="24.95" customHeight="1" x14ac:dyDescent="0.2">
      <c r="A6" s="31">
        <v>4</v>
      </c>
      <c r="B6" s="31" t="s">
        <v>15</v>
      </c>
      <c r="C6" s="41" t="s">
        <v>105</v>
      </c>
      <c r="D6" s="33">
        <v>7338.16</v>
      </c>
      <c r="E6" s="34" t="s">
        <v>17</v>
      </c>
      <c r="F6" s="34" t="s">
        <v>17</v>
      </c>
      <c r="G6" s="35">
        <v>1064</v>
      </c>
      <c r="H6" s="35">
        <v>83</v>
      </c>
      <c r="I6" s="35">
        <f t="shared" si="1"/>
        <v>12.819277108433734</v>
      </c>
      <c r="J6" s="35">
        <v>14</v>
      </c>
      <c r="K6" s="36">
        <v>1</v>
      </c>
      <c r="L6" s="33">
        <v>7847.64</v>
      </c>
      <c r="M6" s="35">
        <v>1145</v>
      </c>
      <c r="N6" s="37">
        <v>45058</v>
      </c>
      <c r="O6" s="67" t="s">
        <v>25</v>
      </c>
      <c r="R6" s="31"/>
    </row>
    <row r="7" spans="1:18" s="39" customFormat="1" ht="24.95" customHeight="1" x14ac:dyDescent="0.2">
      <c r="A7" s="31">
        <v>5</v>
      </c>
      <c r="B7" s="31" t="s">
        <v>15</v>
      </c>
      <c r="C7" s="41" t="s">
        <v>106</v>
      </c>
      <c r="D7" s="33">
        <v>6415.46</v>
      </c>
      <c r="E7" s="34" t="s">
        <v>17</v>
      </c>
      <c r="F7" s="34" t="s">
        <v>17</v>
      </c>
      <c r="G7" s="35">
        <v>1271</v>
      </c>
      <c r="H7" s="35">
        <v>108</v>
      </c>
      <c r="I7" s="35">
        <f t="shared" si="1"/>
        <v>11.768518518518519</v>
      </c>
      <c r="J7" s="35">
        <v>17</v>
      </c>
      <c r="K7" s="36">
        <v>1</v>
      </c>
      <c r="L7" s="33">
        <v>6415.46</v>
      </c>
      <c r="M7" s="35">
        <v>1271</v>
      </c>
      <c r="N7" s="37">
        <v>45058</v>
      </c>
      <c r="O7" s="67" t="s">
        <v>25</v>
      </c>
      <c r="R7" s="31"/>
    </row>
    <row r="8" spans="1:18" s="39" customFormat="1" ht="24.95" customHeight="1" x14ac:dyDescent="0.2">
      <c r="A8" s="31">
        <v>6</v>
      </c>
      <c r="B8" s="31" t="s">
        <v>15</v>
      </c>
      <c r="C8" s="41" t="s">
        <v>107</v>
      </c>
      <c r="D8" s="33">
        <v>5018.8500000000004</v>
      </c>
      <c r="E8" s="34" t="s">
        <v>17</v>
      </c>
      <c r="F8" s="34" t="s">
        <v>17</v>
      </c>
      <c r="G8" s="35">
        <v>736</v>
      </c>
      <c r="H8" s="35">
        <v>73</v>
      </c>
      <c r="I8" s="35">
        <f t="shared" si="1"/>
        <v>10.082191780821917</v>
      </c>
      <c r="J8" s="35">
        <v>14</v>
      </c>
      <c r="K8" s="36">
        <v>1</v>
      </c>
      <c r="L8" s="33">
        <v>12821.07</v>
      </c>
      <c r="M8" s="35">
        <v>1704</v>
      </c>
      <c r="N8" s="37">
        <v>45058</v>
      </c>
      <c r="O8" s="67" t="s">
        <v>23</v>
      </c>
      <c r="R8" s="31"/>
    </row>
    <row r="9" spans="1:18" s="39" customFormat="1" ht="24.95" customHeight="1" x14ac:dyDescent="0.2">
      <c r="A9" s="31">
        <v>7</v>
      </c>
      <c r="B9" s="13" t="s">
        <v>15</v>
      </c>
      <c r="C9" s="41" t="s">
        <v>104</v>
      </c>
      <c r="D9" s="33">
        <v>2973</v>
      </c>
      <c r="E9" s="34" t="s">
        <v>17</v>
      </c>
      <c r="F9" s="34" t="s">
        <v>17</v>
      </c>
      <c r="G9" s="35">
        <v>488</v>
      </c>
      <c r="H9" s="17" t="s">
        <v>17</v>
      </c>
      <c r="I9" s="17" t="s">
        <v>17</v>
      </c>
      <c r="J9" s="35">
        <v>17</v>
      </c>
      <c r="K9" s="36">
        <v>1</v>
      </c>
      <c r="L9" s="33">
        <v>2973</v>
      </c>
      <c r="M9" s="35">
        <v>488</v>
      </c>
      <c r="N9" s="37">
        <v>45058</v>
      </c>
      <c r="O9" s="67" t="s">
        <v>28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41" t="s">
        <v>63</v>
      </c>
      <c r="D10" s="33">
        <v>2584.12</v>
      </c>
      <c r="E10" s="33">
        <v>6423.83</v>
      </c>
      <c r="F10" s="34">
        <f>(D10-E10)/E10</f>
        <v>-0.59772908062635532</v>
      </c>
      <c r="G10" s="35">
        <v>365</v>
      </c>
      <c r="H10" s="35">
        <v>32</v>
      </c>
      <c r="I10" s="35">
        <f>G10/H10</f>
        <v>11.40625</v>
      </c>
      <c r="J10" s="35">
        <v>8</v>
      </c>
      <c r="K10" s="36">
        <v>3</v>
      </c>
      <c r="L10" s="33">
        <v>43330.400000000001</v>
      </c>
      <c r="M10" s="35">
        <v>5959</v>
      </c>
      <c r="N10" s="37">
        <v>45044</v>
      </c>
      <c r="O10" s="67" t="s">
        <v>25</v>
      </c>
      <c r="R10" s="31"/>
    </row>
    <row r="11" spans="1:18" s="39" customFormat="1" ht="24.95" customHeight="1" x14ac:dyDescent="0.2">
      <c r="A11" s="31">
        <v>9</v>
      </c>
      <c r="B11" s="31">
        <v>7</v>
      </c>
      <c r="C11" s="41" t="s">
        <v>62</v>
      </c>
      <c r="D11" s="45">
        <v>2278.1</v>
      </c>
      <c r="E11" s="45">
        <v>5999.64</v>
      </c>
      <c r="F11" s="34">
        <f t="shared" ref="F11:F23" si="2">(D11-E11)/E11</f>
        <v>-0.62029388429972465</v>
      </c>
      <c r="G11" s="46">
        <v>461</v>
      </c>
      <c r="H11" s="35">
        <v>28</v>
      </c>
      <c r="I11" s="35">
        <f t="shared" ref="I11:I23" si="3">G11/H11</f>
        <v>16.464285714285715</v>
      </c>
      <c r="J11" s="35">
        <v>8</v>
      </c>
      <c r="K11" s="36">
        <v>3</v>
      </c>
      <c r="L11" s="45">
        <v>29479.499999999996</v>
      </c>
      <c r="M11" s="46">
        <v>5813</v>
      </c>
      <c r="N11" s="37">
        <v>45044</v>
      </c>
      <c r="O11" s="59" t="s">
        <v>33</v>
      </c>
      <c r="R11" s="31"/>
    </row>
    <row r="12" spans="1:18" s="39" customFormat="1" ht="24.75" customHeight="1" x14ac:dyDescent="0.2">
      <c r="A12" s="31">
        <v>10</v>
      </c>
      <c r="B12" s="31">
        <v>4</v>
      </c>
      <c r="C12" s="41" t="s">
        <v>88</v>
      </c>
      <c r="D12" s="33">
        <v>1915.61</v>
      </c>
      <c r="E12" s="33">
        <v>6922.2699999999995</v>
      </c>
      <c r="F12" s="34">
        <f t="shared" si="2"/>
        <v>-0.72326852318675816</v>
      </c>
      <c r="G12" s="35">
        <v>396</v>
      </c>
      <c r="H12" s="35">
        <v>33</v>
      </c>
      <c r="I12" s="35">
        <f t="shared" si="3"/>
        <v>12</v>
      </c>
      <c r="J12" s="35">
        <v>13</v>
      </c>
      <c r="K12" s="36">
        <v>2</v>
      </c>
      <c r="L12" s="33">
        <v>14473.939999999999</v>
      </c>
      <c r="M12" s="35">
        <v>3132</v>
      </c>
      <c r="N12" s="37">
        <v>45051</v>
      </c>
      <c r="O12" s="67" t="s">
        <v>89</v>
      </c>
      <c r="R12" s="31"/>
    </row>
    <row r="13" spans="1:18" s="39" customFormat="1" ht="24.95" customHeight="1" x14ac:dyDescent="0.2">
      <c r="A13" s="31">
        <v>11</v>
      </c>
      <c r="B13" s="31">
        <v>5</v>
      </c>
      <c r="C13" s="41" t="s">
        <v>20</v>
      </c>
      <c r="D13" s="45">
        <v>1306.07</v>
      </c>
      <c r="E13" s="45">
        <v>6845.19</v>
      </c>
      <c r="F13" s="34">
        <f t="shared" si="2"/>
        <v>-0.80919886811030817</v>
      </c>
      <c r="G13" s="46">
        <v>188</v>
      </c>
      <c r="H13" s="35">
        <v>8</v>
      </c>
      <c r="I13" s="35">
        <f t="shared" si="3"/>
        <v>23.5</v>
      </c>
      <c r="J13" s="35">
        <v>4</v>
      </c>
      <c r="K13" s="36">
        <v>4</v>
      </c>
      <c r="L13" s="45">
        <v>69080.91</v>
      </c>
      <c r="M13" s="46">
        <v>9882</v>
      </c>
      <c r="N13" s="37">
        <v>45037</v>
      </c>
      <c r="O13" s="59" t="s">
        <v>21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32" t="s">
        <v>22</v>
      </c>
      <c r="D14" s="33">
        <v>1306.07</v>
      </c>
      <c r="E14" s="33">
        <v>4302.22</v>
      </c>
      <c r="F14" s="34">
        <f t="shared" si="2"/>
        <v>-0.69641952294396858</v>
      </c>
      <c r="G14" s="35">
        <v>188</v>
      </c>
      <c r="H14" s="35">
        <v>8</v>
      </c>
      <c r="I14" s="35">
        <f t="shared" si="3"/>
        <v>23.5</v>
      </c>
      <c r="J14" s="35">
        <v>4</v>
      </c>
      <c r="K14" s="36">
        <v>6</v>
      </c>
      <c r="L14" s="33">
        <v>133451.10999999999</v>
      </c>
      <c r="M14" s="35">
        <v>19243</v>
      </c>
      <c r="N14" s="37">
        <v>45023</v>
      </c>
      <c r="O14" s="59" t="s">
        <v>23</v>
      </c>
      <c r="R14" s="31"/>
    </row>
    <row r="15" spans="1:18" s="39" customFormat="1" ht="24.95" customHeight="1" x14ac:dyDescent="0.2">
      <c r="A15" s="31">
        <v>13</v>
      </c>
      <c r="B15" s="31">
        <v>9</v>
      </c>
      <c r="C15" s="32" t="s">
        <v>24</v>
      </c>
      <c r="D15" s="33">
        <v>746.15</v>
      </c>
      <c r="E15" s="33">
        <v>3068.25</v>
      </c>
      <c r="F15" s="34">
        <f t="shared" si="2"/>
        <v>-0.75681577446427117</v>
      </c>
      <c r="G15" s="35">
        <v>96</v>
      </c>
      <c r="H15" s="35">
        <v>7</v>
      </c>
      <c r="I15" s="35">
        <f t="shared" si="3"/>
        <v>13.714285714285714</v>
      </c>
      <c r="J15" s="35">
        <v>3</v>
      </c>
      <c r="K15" s="36">
        <v>8</v>
      </c>
      <c r="L15" s="33">
        <v>321798.84000000003</v>
      </c>
      <c r="M15" s="35">
        <v>44127</v>
      </c>
      <c r="N15" s="37">
        <v>45009</v>
      </c>
      <c r="O15" s="59" t="s">
        <v>25</v>
      </c>
      <c r="R15" s="31"/>
    </row>
    <row r="16" spans="1:18" s="39" customFormat="1" ht="24.95" customHeight="1" x14ac:dyDescent="0.2">
      <c r="A16" s="31">
        <v>14</v>
      </c>
      <c r="B16" s="31">
        <v>13</v>
      </c>
      <c r="C16" s="41" t="s">
        <v>86</v>
      </c>
      <c r="D16" s="33">
        <v>453</v>
      </c>
      <c r="E16" s="33">
        <v>1029</v>
      </c>
      <c r="F16" s="34">
        <f t="shared" si="2"/>
        <v>-0.55976676384839652</v>
      </c>
      <c r="G16" s="35">
        <v>83</v>
      </c>
      <c r="H16" s="35">
        <v>2</v>
      </c>
      <c r="I16" s="35">
        <f t="shared" si="3"/>
        <v>41.5</v>
      </c>
      <c r="J16" s="35">
        <v>2</v>
      </c>
      <c r="K16" s="36">
        <v>3</v>
      </c>
      <c r="L16" s="33">
        <v>14859.27</v>
      </c>
      <c r="M16" s="35">
        <v>2316</v>
      </c>
      <c r="N16" s="37">
        <v>45047</v>
      </c>
      <c r="O16" s="67" t="s">
        <v>71</v>
      </c>
      <c r="R16" s="31"/>
    </row>
    <row r="17" spans="1:19" s="39" customFormat="1" ht="24.95" customHeight="1" x14ac:dyDescent="0.2">
      <c r="A17" s="31">
        <v>15</v>
      </c>
      <c r="B17" s="31">
        <v>22</v>
      </c>
      <c r="C17" s="32" t="s">
        <v>42</v>
      </c>
      <c r="D17" s="33">
        <v>350.7</v>
      </c>
      <c r="E17" s="33">
        <v>434.6</v>
      </c>
      <c r="F17" s="34">
        <f t="shared" si="2"/>
        <v>-0.19305108145421085</v>
      </c>
      <c r="G17" s="35">
        <v>53</v>
      </c>
      <c r="H17" s="35">
        <v>5</v>
      </c>
      <c r="I17" s="35">
        <f t="shared" si="3"/>
        <v>10.6</v>
      </c>
      <c r="J17" s="35">
        <v>2</v>
      </c>
      <c r="K17" s="36">
        <v>11</v>
      </c>
      <c r="L17" s="33">
        <v>231847.23000000007</v>
      </c>
      <c r="M17" s="35">
        <v>36341</v>
      </c>
      <c r="N17" s="37">
        <v>44988</v>
      </c>
      <c r="O17" s="59" t="s">
        <v>43</v>
      </c>
      <c r="R17" s="31"/>
    </row>
    <row r="18" spans="1:19" s="39" customFormat="1" ht="24.95" customHeight="1" x14ac:dyDescent="0.2">
      <c r="A18" s="31">
        <v>16</v>
      </c>
      <c r="B18" s="31">
        <v>15</v>
      </c>
      <c r="C18" s="32" t="s">
        <v>34</v>
      </c>
      <c r="D18" s="33">
        <v>282.76</v>
      </c>
      <c r="E18" s="33">
        <v>803.68</v>
      </c>
      <c r="F18" s="34">
        <f t="shared" si="2"/>
        <v>-0.64816842524387819</v>
      </c>
      <c r="G18" s="35">
        <v>40</v>
      </c>
      <c r="H18" s="35">
        <v>3</v>
      </c>
      <c r="I18" s="35">
        <f t="shared" si="3"/>
        <v>13.333333333333334</v>
      </c>
      <c r="J18" s="35">
        <v>1</v>
      </c>
      <c r="K18" s="36">
        <v>7</v>
      </c>
      <c r="L18" s="33">
        <v>67690.42</v>
      </c>
      <c r="M18" s="35">
        <v>10193</v>
      </c>
      <c r="N18" s="37">
        <v>45016</v>
      </c>
      <c r="O18" s="59" t="s">
        <v>70</v>
      </c>
      <c r="R18" s="31"/>
    </row>
    <row r="19" spans="1:19" s="39" customFormat="1" ht="24.95" customHeight="1" x14ac:dyDescent="0.2">
      <c r="A19" s="31">
        <v>17</v>
      </c>
      <c r="B19" s="31">
        <v>20</v>
      </c>
      <c r="C19" s="41" t="s">
        <v>72</v>
      </c>
      <c r="D19" s="33">
        <v>238.8</v>
      </c>
      <c r="E19" s="33">
        <v>591.9</v>
      </c>
      <c r="F19" s="34">
        <f t="shared" si="2"/>
        <v>-0.59655347187024832</v>
      </c>
      <c r="G19" s="35">
        <v>42</v>
      </c>
      <c r="H19" s="35">
        <v>3</v>
      </c>
      <c r="I19" s="35">
        <f t="shared" si="3"/>
        <v>14</v>
      </c>
      <c r="J19" s="35">
        <v>3</v>
      </c>
      <c r="K19" s="36">
        <v>8</v>
      </c>
      <c r="L19" s="33">
        <v>54536</v>
      </c>
      <c r="M19" s="35">
        <v>7199</v>
      </c>
      <c r="N19" s="37">
        <v>45012</v>
      </c>
      <c r="O19" s="67" t="s">
        <v>73</v>
      </c>
      <c r="R19" s="31"/>
    </row>
    <row r="20" spans="1:19" s="39" customFormat="1" ht="24.75" customHeight="1" x14ac:dyDescent="0.2">
      <c r="A20" s="31">
        <v>18</v>
      </c>
      <c r="B20" s="31">
        <v>17</v>
      </c>
      <c r="C20" s="41" t="s">
        <v>74</v>
      </c>
      <c r="D20" s="33">
        <v>221</v>
      </c>
      <c r="E20" s="33">
        <v>757.34</v>
      </c>
      <c r="F20" s="34">
        <f t="shared" si="2"/>
        <v>-0.70818918847545353</v>
      </c>
      <c r="G20" s="35">
        <v>37</v>
      </c>
      <c r="H20" s="35">
        <v>3</v>
      </c>
      <c r="I20" s="35">
        <f t="shared" si="3"/>
        <v>12.333333333333334</v>
      </c>
      <c r="J20" s="35">
        <v>2</v>
      </c>
      <c r="K20" s="36">
        <v>8</v>
      </c>
      <c r="L20" s="33">
        <v>44711</v>
      </c>
      <c r="M20" s="35">
        <v>5174</v>
      </c>
      <c r="N20" s="37">
        <v>45012</v>
      </c>
      <c r="O20" s="67" t="s">
        <v>73</v>
      </c>
      <c r="R20" s="31"/>
    </row>
    <row r="21" spans="1:19" s="43" customFormat="1" ht="24.95" customHeight="1" x14ac:dyDescent="0.15">
      <c r="A21" s="31">
        <v>19</v>
      </c>
      <c r="B21" s="31">
        <v>11</v>
      </c>
      <c r="C21" s="32" t="s">
        <v>26</v>
      </c>
      <c r="D21" s="33">
        <v>179.2</v>
      </c>
      <c r="E21" s="33">
        <v>2564</v>
      </c>
      <c r="F21" s="34">
        <f t="shared" si="2"/>
        <v>-0.93010920436817479</v>
      </c>
      <c r="G21" s="35">
        <v>26</v>
      </c>
      <c r="H21" s="35">
        <v>3</v>
      </c>
      <c r="I21" s="35">
        <f t="shared" si="3"/>
        <v>8.6666666666666661</v>
      </c>
      <c r="J21" s="35">
        <v>1</v>
      </c>
      <c r="K21" s="36">
        <v>5</v>
      </c>
      <c r="L21" s="33">
        <v>52877.95</v>
      </c>
      <c r="M21" s="35">
        <v>8448</v>
      </c>
      <c r="N21" s="37">
        <v>45030</v>
      </c>
      <c r="O21" s="59" t="s">
        <v>21</v>
      </c>
      <c r="R21" s="31"/>
      <c r="S21" s="39"/>
    </row>
    <row r="22" spans="1:19" s="43" customFormat="1" ht="24.75" customHeight="1" x14ac:dyDescent="0.15">
      <c r="A22" s="31">
        <v>20</v>
      </c>
      <c r="B22" s="31">
        <v>12</v>
      </c>
      <c r="C22" s="41" t="s">
        <v>92</v>
      </c>
      <c r="D22" s="33">
        <v>167</v>
      </c>
      <c r="E22" s="33">
        <v>1884.8</v>
      </c>
      <c r="F22" s="34">
        <f t="shared" si="2"/>
        <v>-0.91139643463497455</v>
      </c>
      <c r="G22" s="35">
        <v>27</v>
      </c>
      <c r="H22" s="31">
        <v>7</v>
      </c>
      <c r="I22" s="35">
        <f t="shared" si="3"/>
        <v>3.8571428571428572</v>
      </c>
      <c r="J22" s="31">
        <v>5</v>
      </c>
      <c r="K22" s="31">
        <v>2</v>
      </c>
      <c r="L22" s="33">
        <v>3093</v>
      </c>
      <c r="M22" s="35">
        <v>545</v>
      </c>
      <c r="N22" s="37">
        <v>45051</v>
      </c>
      <c r="O22" s="38" t="s">
        <v>73</v>
      </c>
    </row>
    <row r="23" spans="1:19" s="43" customFormat="1" ht="24.75" customHeight="1" x14ac:dyDescent="0.15">
      <c r="A23" s="31">
        <v>21</v>
      </c>
      <c r="B23" s="31">
        <v>16</v>
      </c>
      <c r="C23" s="32" t="s">
        <v>31</v>
      </c>
      <c r="D23" s="33">
        <v>166.75</v>
      </c>
      <c r="E23" s="33">
        <v>764.56</v>
      </c>
      <c r="F23" s="34">
        <f t="shared" si="2"/>
        <v>-0.78190070105681697</v>
      </c>
      <c r="G23" s="35">
        <v>32</v>
      </c>
      <c r="H23" s="35">
        <v>3</v>
      </c>
      <c r="I23" s="35">
        <f t="shared" si="3"/>
        <v>10.666666666666666</v>
      </c>
      <c r="J23" s="35">
        <v>2</v>
      </c>
      <c r="K23" s="36">
        <v>5</v>
      </c>
      <c r="L23" s="33">
        <v>35051.19</v>
      </c>
      <c r="M23" s="35">
        <v>5494</v>
      </c>
      <c r="N23" s="37">
        <v>45030</v>
      </c>
      <c r="O23" s="59" t="s">
        <v>23</v>
      </c>
    </row>
    <row r="24" spans="1:19" s="43" customFormat="1" ht="24.95" customHeight="1" x14ac:dyDescent="0.15">
      <c r="A24" s="31">
        <v>22</v>
      </c>
      <c r="B24" s="31" t="s">
        <v>15</v>
      </c>
      <c r="C24" s="41" t="s">
        <v>108</v>
      </c>
      <c r="D24" s="33">
        <v>130.99</v>
      </c>
      <c r="E24" s="34" t="s">
        <v>17</v>
      </c>
      <c r="F24" s="34" t="s">
        <v>17</v>
      </c>
      <c r="G24" s="35">
        <v>20</v>
      </c>
      <c r="H24" s="35" t="s">
        <v>17</v>
      </c>
      <c r="I24" s="35" t="s">
        <v>17</v>
      </c>
      <c r="J24" s="35">
        <v>2</v>
      </c>
      <c r="K24" s="36">
        <v>1</v>
      </c>
      <c r="L24" s="33">
        <v>130.99</v>
      </c>
      <c r="M24" s="35">
        <v>20</v>
      </c>
      <c r="N24" s="37">
        <v>45058</v>
      </c>
      <c r="O24" s="67" t="s">
        <v>67</v>
      </c>
    </row>
    <row r="25" spans="1:19" s="43" customFormat="1" ht="24.95" customHeight="1" x14ac:dyDescent="0.15">
      <c r="A25" s="31">
        <v>23</v>
      </c>
      <c r="B25" s="31">
        <v>24</v>
      </c>
      <c r="C25" s="32" t="s">
        <v>36</v>
      </c>
      <c r="D25" s="33">
        <v>118.06</v>
      </c>
      <c r="E25" s="33">
        <v>312.16000000000003</v>
      </c>
      <c r="F25" s="34">
        <f>(D25-E25)/E25</f>
        <v>-0.62179651460789342</v>
      </c>
      <c r="G25" s="35">
        <v>23</v>
      </c>
      <c r="H25" s="35">
        <v>2</v>
      </c>
      <c r="I25" s="35">
        <f>G25/H25</f>
        <v>11.5</v>
      </c>
      <c r="J25" s="35">
        <v>2</v>
      </c>
      <c r="K25" s="36">
        <v>5</v>
      </c>
      <c r="L25" s="33">
        <v>8602.91</v>
      </c>
      <c r="M25" s="35">
        <v>1419</v>
      </c>
      <c r="N25" s="37">
        <v>45030</v>
      </c>
      <c r="O25" s="59" t="s">
        <v>37</v>
      </c>
    </row>
    <row r="26" spans="1:19" s="43" customFormat="1" ht="24.95" customHeight="1" x14ac:dyDescent="0.15">
      <c r="A26" s="31">
        <v>24</v>
      </c>
      <c r="B26" s="31">
        <v>10</v>
      </c>
      <c r="C26" s="32" t="s">
        <v>27</v>
      </c>
      <c r="D26" s="33">
        <v>95</v>
      </c>
      <c r="E26" s="33">
        <v>2707</v>
      </c>
      <c r="F26" s="34">
        <f t="shared" ref="F26:F33" si="4">(D26-E26)/E26</f>
        <v>-0.96490579977835245</v>
      </c>
      <c r="G26" s="35">
        <v>14</v>
      </c>
      <c r="H26" s="35" t="s">
        <v>17</v>
      </c>
      <c r="I26" s="35" t="s">
        <v>17</v>
      </c>
      <c r="J26" s="35">
        <v>2</v>
      </c>
      <c r="K26" s="36">
        <v>5</v>
      </c>
      <c r="L26" s="33">
        <v>52431</v>
      </c>
      <c r="M26" s="35">
        <v>7928</v>
      </c>
      <c r="N26" s="37">
        <v>45030</v>
      </c>
      <c r="O26" s="59" t="s">
        <v>28</v>
      </c>
    </row>
    <row r="27" spans="1:19" s="43" customFormat="1" ht="24.95" customHeight="1" x14ac:dyDescent="0.15">
      <c r="A27" s="31">
        <v>25</v>
      </c>
      <c r="B27" s="31">
        <v>14</v>
      </c>
      <c r="C27" s="41" t="s">
        <v>61</v>
      </c>
      <c r="D27" s="45">
        <v>77.599999999999994</v>
      </c>
      <c r="E27" s="45">
        <v>965.12</v>
      </c>
      <c r="F27" s="34">
        <f t="shared" si="4"/>
        <v>-0.9195954907161803</v>
      </c>
      <c r="G27" s="46">
        <v>14</v>
      </c>
      <c r="H27" s="35">
        <v>2</v>
      </c>
      <c r="I27" s="35">
        <f>G27/H27</f>
        <v>7</v>
      </c>
      <c r="J27" s="35">
        <v>2</v>
      </c>
      <c r="K27" s="36">
        <v>3</v>
      </c>
      <c r="L27" s="45">
        <v>9469.8700000000008</v>
      </c>
      <c r="M27" s="46">
        <v>1549</v>
      </c>
      <c r="N27" s="37">
        <v>45044</v>
      </c>
      <c r="O27" s="59" t="s">
        <v>33</v>
      </c>
    </row>
    <row r="28" spans="1:19" s="43" customFormat="1" ht="24.6" customHeight="1" x14ac:dyDescent="0.15">
      <c r="A28" s="31">
        <v>26</v>
      </c>
      <c r="B28" s="31">
        <v>19</v>
      </c>
      <c r="C28" s="41" t="s">
        <v>78</v>
      </c>
      <c r="D28" s="33">
        <v>59.2</v>
      </c>
      <c r="E28" s="33">
        <v>598.29999999999995</v>
      </c>
      <c r="F28" s="34">
        <f t="shared" si="4"/>
        <v>-0.90105298345311713</v>
      </c>
      <c r="G28" s="35">
        <v>8</v>
      </c>
      <c r="H28" s="35">
        <v>2</v>
      </c>
      <c r="I28" s="35">
        <f t="shared" ref="I28:I34" si="5">G28/H28</f>
        <v>4</v>
      </c>
      <c r="J28" s="35">
        <v>2</v>
      </c>
      <c r="K28" s="36">
        <v>8</v>
      </c>
      <c r="L28" s="33">
        <v>9342</v>
      </c>
      <c r="M28" s="35">
        <v>1700</v>
      </c>
      <c r="N28" s="37">
        <v>45012</v>
      </c>
      <c r="O28" s="67" t="s">
        <v>73</v>
      </c>
    </row>
    <row r="29" spans="1:19" s="43" customFormat="1" ht="24.95" customHeight="1" x14ac:dyDescent="0.15">
      <c r="A29" s="31">
        <v>27</v>
      </c>
      <c r="B29" s="31">
        <v>29</v>
      </c>
      <c r="C29" s="32" t="s">
        <v>47</v>
      </c>
      <c r="D29" s="33">
        <v>55.2</v>
      </c>
      <c r="E29" s="33">
        <v>153.80000000000001</v>
      </c>
      <c r="F29" s="34">
        <f t="shared" si="4"/>
        <v>-0.64109232769830948</v>
      </c>
      <c r="G29" s="35">
        <v>9</v>
      </c>
      <c r="H29" s="35">
        <v>1</v>
      </c>
      <c r="I29" s="35">
        <f t="shared" si="5"/>
        <v>9</v>
      </c>
      <c r="J29" s="35">
        <v>1</v>
      </c>
      <c r="K29" s="36">
        <v>13</v>
      </c>
      <c r="L29" s="33">
        <v>276164.83</v>
      </c>
      <c r="M29" s="35">
        <v>46338</v>
      </c>
      <c r="N29" s="37">
        <v>44973</v>
      </c>
      <c r="O29" s="59" t="s">
        <v>25</v>
      </c>
    </row>
    <row r="30" spans="1:19" ht="24.95" customHeight="1" x14ac:dyDescent="0.15">
      <c r="A30" s="31">
        <v>28</v>
      </c>
      <c r="B30" s="31">
        <v>21</v>
      </c>
      <c r="C30" s="41" t="s">
        <v>83</v>
      </c>
      <c r="D30" s="33">
        <v>53</v>
      </c>
      <c r="E30" s="33">
        <v>513.17999999999995</v>
      </c>
      <c r="F30" s="34">
        <f t="shared" si="4"/>
        <v>-0.89672239759928285</v>
      </c>
      <c r="G30" s="35">
        <v>9</v>
      </c>
      <c r="H30" s="35">
        <v>1</v>
      </c>
      <c r="I30" s="35">
        <f t="shared" si="5"/>
        <v>9</v>
      </c>
      <c r="J30" s="35">
        <v>1</v>
      </c>
      <c r="K30" s="36">
        <v>2</v>
      </c>
      <c r="L30" s="33">
        <v>778.75</v>
      </c>
      <c r="M30" s="35">
        <v>139</v>
      </c>
      <c r="N30" s="37">
        <v>45052</v>
      </c>
      <c r="O30" s="67" t="s">
        <v>30</v>
      </c>
    </row>
    <row r="31" spans="1:19" s="43" customFormat="1" ht="24.95" customHeight="1" x14ac:dyDescent="0.15">
      <c r="A31" s="31">
        <v>29</v>
      </c>
      <c r="B31" s="31">
        <v>28</v>
      </c>
      <c r="C31" s="41" t="s">
        <v>41</v>
      </c>
      <c r="D31" s="33">
        <v>46.1</v>
      </c>
      <c r="E31" s="33">
        <v>173.9</v>
      </c>
      <c r="F31" s="34">
        <f t="shared" si="4"/>
        <v>-0.73490511788384127</v>
      </c>
      <c r="G31" s="35">
        <v>7</v>
      </c>
      <c r="H31" s="35">
        <v>1</v>
      </c>
      <c r="I31" s="35">
        <f t="shared" si="5"/>
        <v>7</v>
      </c>
      <c r="J31" s="35">
        <v>1</v>
      </c>
      <c r="K31" s="36">
        <v>12</v>
      </c>
      <c r="L31" s="33">
        <v>129500.78</v>
      </c>
      <c r="M31" s="35">
        <v>20317</v>
      </c>
      <c r="N31" s="37">
        <v>44981</v>
      </c>
      <c r="O31" s="67" t="s">
        <v>39</v>
      </c>
    </row>
    <row r="32" spans="1:19" s="43" customFormat="1" ht="24.95" customHeight="1" x14ac:dyDescent="0.15">
      <c r="A32" s="31">
        <v>30</v>
      </c>
      <c r="B32" s="31">
        <v>34</v>
      </c>
      <c r="C32" s="32" t="s">
        <v>50</v>
      </c>
      <c r="D32" s="33">
        <v>16</v>
      </c>
      <c r="E32" s="33">
        <v>54.8</v>
      </c>
      <c r="F32" s="34">
        <f t="shared" si="4"/>
        <v>-0.70802919708029199</v>
      </c>
      <c r="G32" s="35">
        <v>3</v>
      </c>
      <c r="H32" s="35">
        <v>1</v>
      </c>
      <c r="I32" s="35">
        <f t="shared" si="5"/>
        <v>3</v>
      </c>
      <c r="J32" s="35">
        <v>1</v>
      </c>
      <c r="K32" s="36">
        <v>5</v>
      </c>
      <c r="L32" s="33">
        <v>1320.25</v>
      </c>
      <c r="M32" s="35">
        <v>287</v>
      </c>
      <c r="N32" s="37">
        <v>45030</v>
      </c>
      <c r="O32" s="59" t="s">
        <v>30</v>
      </c>
    </row>
    <row r="33" spans="1:15" s="43" customFormat="1" ht="24.95" customHeight="1" x14ac:dyDescent="0.15">
      <c r="A33" s="31">
        <v>31</v>
      </c>
      <c r="B33" s="31">
        <v>25</v>
      </c>
      <c r="C33" s="32" t="s">
        <v>90</v>
      </c>
      <c r="D33" s="33">
        <v>12.9</v>
      </c>
      <c r="E33" s="33">
        <v>312</v>
      </c>
      <c r="F33" s="34">
        <f t="shared" si="4"/>
        <v>-0.95865384615384619</v>
      </c>
      <c r="G33" s="35">
        <v>2</v>
      </c>
      <c r="H33" s="35">
        <v>1</v>
      </c>
      <c r="I33" s="35">
        <f t="shared" si="5"/>
        <v>2</v>
      </c>
      <c r="J33" s="35">
        <v>1</v>
      </c>
      <c r="K33" s="35" t="s">
        <v>17</v>
      </c>
      <c r="L33" s="33">
        <v>40012.780000000006</v>
      </c>
      <c r="M33" s="35">
        <v>6790</v>
      </c>
      <c r="N33" s="37">
        <v>44678</v>
      </c>
      <c r="O33" s="59" t="s">
        <v>33</v>
      </c>
    </row>
    <row r="34" spans="1:15" s="43" customFormat="1" ht="24.95" customHeight="1" x14ac:dyDescent="0.15">
      <c r="A34" s="31">
        <v>32</v>
      </c>
      <c r="B34" s="31" t="s">
        <v>17</v>
      </c>
      <c r="C34" s="41" t="s">
        <v>103</v>
      </c>
      <c r="D34" s="33">
        <v>10</v>
      </c>
      <c r="E34" s="34" t="s">
        <v>17</v>
      </c>
      <c r="F34" s="34" t="s">
        <v>17</v>
      </c>
      <c r="G34" s="35">
        <v>2</v>
      </c>
      <c r="H34" s="35">
        <v>1</v>
      </c>
      <c r="I34" s="35">
        <f t="shared" si="5"/>
        <v>2</v>
      </c>
      <c r="J34" s="35">
        <v>1</v>
      </c>
      <c r="K34" s="35" t="s">
        <v>17</v>
      </c>
      <c r="L34" s="33">
        <v>121</v>
      </c>
      <c r="M34" s="35">
        <v>21</v>
      </c>
      <c r="N34" s="37">
        <v>45012</v>
      </c>
      <c r="O34" s="67" t="s">
        <v>73</v>
      </c>
    </row>
    <row r="35" spans="1:15" s="51" customFormat="1" ht="24.95" customHeight="1" x14ac:dyDescent="0.2">
      <c r="B35" s="70"/>
      <c r="C35" s="77" t="s">
        <v>109</v>
      </c>
      <c r="D35" s="52">
        <f>SUBTOTAL(109,Table13245[Pajamos 
(GBO)])</f>
        <v>96330.050000000017</v>
      </c>
      <c r="E35" s="52" t="s">
        <v>102</v>
      </c>
      <c r="F35" s="81">
        <f t="shared" ref="F35" si="6">(D35-E35)/E35</f>
        <v>-0.43792529013962866</v>
      </c>
      <c r="G35" s="78">
        <f>SUBTOTAL(109,Table13245[Žiūrovų sk. 
(ADM)])</f>
        <v>14864</v>
      </c>
      <c r="H35" s="70"/>
      <c r="I35" s="70"/>
      <c r="J35" s="70"/>
      <c r="K35" s="70"/>
      <c r="L35" s="52"/>
      <c r="M35" s="78"/>
      <c r="N35" s="53"/>
      <c r="O35" s="79" t="s">
        <v>56</v>
      </c>
    </row>
    <row r="36" spans="1:15" hidden="1" x14ac:dyDescent="0.15">
      <c r="F36" s="4"/>
      <c r="L36" s="3"/>
    </row>
    <row r="37" spans="1:15" hidden="1" x14ac:dyDescent="0.15">
      <c r="F37" s="4"/>
      <c r="L37" s="3"/>
    </row>
    <row r="38" spans="1:15" hidden="1" x14ac:dyDescent="0.15">
      <c r="F38" s="4"/>
      <c r="L38" s="3"/>
    </row>
    <row r="39" spans="1:15" hidden="1" x14ac:dyDescent="0.15">
      <c r="F39" s="4"/>
      <c r="L39" s="3"/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</row>
    <row r="49" spans="6:6" hidden="1" x14ac:dyDescent="0.15">
      <c r="F49" s="4"/>
    </row>
    <row r="50" spans="6:6" hidden="1" x14ac:dyDescent="0.15">
      <c r="F50" s="4"/>
    </row>
    <row r="51" spans="6:6" hidden="1" x14ac:dyDescent="0.15">
      <c r="F51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D601-1B92-4547-8395-B91F34A29E02}">
  <sheetPr>
    <pageSetUpPr fitToPage="1"/>
  </sheetPr>
  <dimension ref="A1:XFC56"/>
  <sheetViews>
    <sheetView topLeftCell="A23" zoomScale="60" zoomScaleNormal="60" workbookViewId="0">
      <selection activeCell="C38" sqref="C38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58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99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55" t="s">
        <v>13</v>
      </c>
      <c r="O2" s="50" t="s">
        <v>14</v>
      </c>
    </row>
    <row r="3" spans="1:18" s="39" customFormat="1" ht="24.95" customHeight="1" x14ac:dyDescent="0.2">
      <c r="A3" s="13">
        <v>1</v>
      </c>
      <c r="B3" s="13" t="s">
        <v>15</v>
      </c>
      <c r="C3" s="21" t="s">
        <v>85</v>
      </c>
      <c r="D3" s="15">
        <v>78970.2</v>
      </c>
      <c r="E3" s="16" t="s">
        <v>17</v>
      </c>
      <c r="F3" s="16" t="s">
        <v>17</v>
      </c>
      <c r="G3" s="17">
        <v>10175</v>
      </c>
      <c r="H3" s="17">
        <v>184</v>
      </c>
      <c r="I3" s="17">
        <f t="shared" ref="I3:I11" si="0">G3/H3</f>
        <v>55.298913043478258</v>
      </c>
      <c r="J3" s="17">
        <v>27</v>
      </c>
      <c r="K3" s="18">
        <v>1</v>
      </c>
      <c r="L3" s="15">
        <v>93144.63</v>
      </c>
      <c r="M3" s="17">
        <v>12077</v>
      </c>
      <c r="N3" s="57">
        <v>45051</v>
      </c>
      <c r="O3" s="59" t="s">
        <v>49</v>
      </c>
    </row>
    <row r="4" spans="1:18" s="39" customFormat="1" ht="24.95" customHeight="1" x14ac:dyDescent="0.2">
      <c r="A4" s="31">
        <v>2</v>
      </c>
      <c r="B4" s="31">
        <v>1</v>
      </c>
      <c r="C4" s="32" t="s">
        <v>16</v>
      </c>
      <c r="D4" s="33">
        <v>21476.23</v>
      </c>
      <c r="E4" s="33">
        <v>47078.53</v>
      </c>
      <c r="F4" s="34">
        <f>(D4-E4)/E4</f>
        <v>-0.54382114309856322</v>
      </c>
      <c r="G4" s="35">
        <v>4169</v>
      </c>
      <c r="H4" s="35">
        <v>147</v>
      </c>
      <c r="I4" s="35">
        <f t="shared" si="0"/>
        <v>28.360544217687075</v>
      </c>
      <c r="J4" s="35">
        <v>14</v>
      </c>
      <c r="K4" s="36">
        <v>3</v>
      </c>
      <c r="L4" s="33">
        <v>194112.34000000003</v>
      </c>
      <c r="M4" s="35">
        <v>38285</v>
      </c>
      <c r="N4" s="56">
        <v>45037</v>
      </c>
      <c r="O4" s="59" t="s">
        <v>18</v>
      </c>
    </row>
    <row r="5" spans="1:18" s="39" customFormat="1" ht="24.95" customHeight="1" x14ac:dyDescent="0.2">
      <c r="A5" s="13">
        <v>3</v>
      </c>
      <c r="B5" s="31">
        <v>2</v>
      </c>
      <c r="C5" s="32" t="s">
        <v>19</v>
      </c>
      <c r="D5" s="33">
        <v>20723.86</v>
      </c>
      <c r="E5" s="33">
        <v>46337.26</v>
      </c>
      <c r="F5" s="34">
        <f>(D5-E5)/E5</f>
        <v>-0.55276034879921687</v>
      </c>
      <c r="G5" s="35">
        <v>3761</v>
      </c>
      <c r="H5" s="35">
        <v>107</v>
      </c>
      <c r="I5" s="35">
        <f t="shared" si="0"/>
        <v>35.149532710280376</v>
      </c>
      <c r="J5" s="35">
        <v>18</v>
      </c>
      <c r="K5" s="36">
        <v>5</v>
      </c>
      <c r="L5" s="33">
        <v>466110.63</v>
      </c>
      <c r="M5" s="35">
        <v>83944</v>
      </c>
      <c r="N5" s="56">
        <v>45023</v>
      </c>
      <c r="O5" s="59" t="s">
        <v>71</v>
      </c>
      <c r="R5" s="31"/>
    </row>
    <row r="6" spans="1:18" s="39" customFormat="1" ht="24.95" customHeight="1" x14ac:dyDescent="0.2">
      <c r="A6" s="31">
        <v>4</v>
      </c>
      <c r="B6" s="13" t="s">
        <v>87</v>
      </c>
      <c r="C6" s="21" t="s">
        <v>88</v>
      </c>
      <c r="D6" s="15">
        <v>6922.2699999999995</v>
      </c>
      <c r="E6" s="16" t="s">
        <v>17</v>
      </c>
      <c r="F6" s="16" t="s">
        <v>17</v>
      </c>
      <c r="G6" s="17">
        <v>1256</v>
      </c>
      <c r="H6" s="17">
        <v>74</v>
      </c>
      <c r="I6" s="17">
        <f t="shared" si="0"/>
        <v>16.972972972972972</v>
      </c>
      <c r="J6" s="17">
        <v>15</v>
      </c>
      <c r="K6" s="18">
        <v>1</v>
      </c>
      <c r="L6" s="15">
        <v>6922.2699999999995</v>
      </c>
      <c r="M6" s="17">
        <v>1256</v>
      </c>
      <c r="N6" s="57">
        <v>45051</v>
      </c>
      <c r="O6" s="60" t="s">
        <v>89</v>
      </c>
      <c r="R6" s="31"/>
    </row>
    <row r="7" spans="1:18" s="39" customFormat="1" ht="24.95" customHeight="1" x14ac:dyDescent="0.2">
      <c r="A7" s="13">
        <v>5</v>
      </c>
      <c r="B7" s="31">
        <v>4</v>
      </c>
      <c r="C7" s="41" t="s">
        <v>20</v>
      </c>
      <c r="D7" s="45">
        <v>6845.19</v>
      </c>
      <c r="E7" s="45">
        <v>16630.16</v>
      </c>
      <c r="F7" s="34">
        <f t="shared" ref="F7:F13" si="1">(D7-E7)/E7</f>
        <v>-0.58838700289113277</v>
      </c>
      <c r="G7" s="46">
        <v>940</v>
      </c>
      <c r="H7" s="35">
        <v>41</v>
      </c>
      <c r="I7" s="35">
        <f t="shared" si="0"/>
        <v>22.926829268292682</v>
      </c>
      <c r="J7" s="35">
        <v>8</v>
      </c>
      <c r="K7" s="36">
        <v>3</v>
      </c>
      <c r="L7" s="45">
        <v>63660.83</v>
      </c>
      <c r="M7" s="46">
        <v>9097</v>
      </c>
      <c r="N7" s="56">
        <v>45037</v>
      </c>
      <c r="O7" s="59" t="s">
        <v>21</v>
      </c>
      <c r="R7" s="31"/>
    </row>
    <row r="8" spans="1:18" s="39" customFormat="1" ht="24.95" customHeight="1" x14ac:dyDescent="0.2">
      <c r="A8" s="31">
        <v>6</v>
      </c>
      <c r="B8" s="31">
        <v>3</v>
      </c>
      <c r="C8" s="41" t="s">
        <v>63</v>
      </c>
      <c r="D8" s="33">
        <v>6423.83</v>
      </c>
      <c r="E8" s="33">
        <v>20045.3</v>
      </c>
      <c r="F8" s="34">
        <f t="shared" si="1"/>
        <v>-0.67953435468663481</v>
      </c>
      <c r="G8" s="35">
        <v>938</v>
      </c>
      <c r="H8" s="35">
        <v>47</v>
      </c>
      <c r="I8" s="35">
        <f t="shared" si="0"/>
        <v>19.957446808510639</v>
      </c>
      <c r="J8" s="35">
        <v>12</v>
      </c>
      <c r="K8" s="36">
        <v>2</v>
      </c>
      <c r="L8" s="33">
        <v>37944.42</v>
      </c>
      <c r="M8" s="35">
        <v>5121</v>
      </c>
      <c r="N8" s="56">
        <v>45044</v>
      </c>
      <c r="O8" s="67" t="s">
        <v>25</v>
      </c>
      <c r="R8" s="31"/>
    </row>
    <row r="9" spans="1:18" s="39" customFormat="1" ht="24.95" customHeight="1" x14ac:dyDescent="0.2">
      <c r="A9" s="13">
        <v>7</v>
      </c>
      <c r="B9" s="31">
        <v>5</v>
      </c>
      <c r="C9" s="41" t="s">
        <v>62</v>
      </c>
      <c r="D9" s="45">
        <v>5999.64</v>
      </c>
      <c r="E9" s="33">
        <v>14078.06</v>
      </c>
      <c r="F9" s="34">
        <f t="shared" si="1"/>
        <v>-0.57383048516627999</v>
      </c>
      <c r="G9" s="46">
        <v>1201</v>
      </c>
      <c r="H9" s="35">
        <v>56</v>
      </c>
      <c r="I9" s="35">
        <f t="shared" si="0"/>
        <v>21.446428571428573</v>
      </c>
      <c r="J9" s="35">
        <v>18</v>
      </c>
      <c r="K9" s="36">
        <v>2</v>
      </c>
      <c r="L9" s="45">
        <v>26078.989999999998</v>
      </c>
      <c r="M9" s="46">
        <v>5068</v>
      </c>
      <c r="N9" s="56">
        <v>45044</v>
      </c>
      <c r="O9" s="59" t="s">
        <v>33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32" t="s">
        <v>22</v>
      </c>
      <c r="D10" s="33">
        <v>4302.22</v>
      </c>
      <c r="E10" s="33">
        <v>9617.69</v>
      </c>
      <c r="F10" s="34">
        <f t="shared" si="1"/>
        <v>-0.55267637031345362</v>
      </c>
      <c r="G10" s="35">
        <v>590</v>
      </c>
      <c r="H10" s="35">
        <v>23</v>
      </c>
      <c r="I10" s="35">
        <f t="shared" si="0"/>
        <v>25.652173913043477</v>
      </c>
      <c r="J10" s="35">
        <v>8</v>
      </c>
      <c r="K10" s="36">
        <v>5</v>
      </c>
      <c r="L10" s="33">
        <v>130531.12</v>
      </c>
      <c r="M10" s="35">
        <v>18822</v>
      </c>
      <c r="N10" s="56">
        <v>45023</v>
      </c>
      <c r="O10" s="59" t="s">
        <v>23</v>
      </c>
      <c r="R10" s="31"/>
    </row>
    <row r="11" spans="1:18" s="39" customFormat="1" ht="24.95" customHeight="1" x14ac:dyDescent="0.2">
      <c r="A11" s="13">
        <v>9</v>
      </c>
      <c r="B11" s="31">
        <v>7</v>
      </c>
      <c r="C11" s="32" t="s">
        <v>24</v>
      </c>
      <c r="D11" s="33">
        <v>3068.25</v>
      </c>
      <c r="E11" s="33">
        <v>5292.17</v>
      </c>
      <c r="F11" s="34">
        <f t="shared" si="1"/>
        <v>-0.4202283751277831</v>
      </c>
      <c r="G11" s="35">
        <v>413</v>
      </c>
      <c r="H11" s="35">
        <v>18</v>
      </c>
      <c r="I11" s="35">
        <f t="shared" si="0"/>
        <v>22.944444444444443</v>
      </c>
      <c r="J11" s="35">
        <v>6</v>
      </c>
      <c r="K11" s="36">
        <v>7</v>
      </c>
      <c r="L11" s="33">
        <v>319632.49</v>
      </c>
      <c r="M11" s="35">
        <v>43823</v>
      </c>
      <c r="N11" s="56">
        <v>45009</v>
      </c>
      <c r="O11" s="59" t="s">
        <v>25</v>
      </c>
      <c r="R11" s="31"/>
    </row>
    <row r="12" spans="1:18" s="39" customFormat="1" ht="24.75" customHeight="1" x14ac:dyDescent="0.2">
      <c r="A12" s="31">
        <v>10</v>
      </c>
      <c r="B12" s="31">
        <v>10</v>
      </c>
      <c r="C12" s="32" t="s">
        <v>27</v>
      </c>
      <c r="D12" s="33">
        <v>2707</v>
      </c>
      <c r="E12" s="33">
        <v>4300</v>
      </c>
      <c r="F12" s="34">
        <f t="shared" si="1"/>
        <v>-0.37046511627906975</v>
      </c>
      <c r="G12" s="35">
        <v>397</v>
      </c>
      <c r="H12" s="35" t="s">
        <v>17</v>
      </c>
      <c r="I12" s="35" t="s">
        <v>17</v>
      </c>
      <c r="J12" s="35">
        <v>9</v>
      </c>
      <c r="K12" s="36">
        <v>4</v>
      </c>
      <c r="L12" s="33">
        <v>51939</v>
      </c>
      <c r="M12" s="35">
        <v>7847</v>
      </c>
      <c r="N12" s="56">
        <v>45030</v>
      </c>
      <c r="O12" s="59" t="s">
        <v>28</v>
      </c>
      <c r="R12" s="31"/>
    </row>
    <row r="13" spans="1:18" s="39" customFormat="1" ht="24.95" customHeight="1" x14ac:dyDescent="0.2">
      <c r="A13" s="13">
        <v>11</v>
      </c>
      <c r="B13" s="31">
        <v>8</v>
      </c>
      <c r="C13" s="32" t="s">
        <v>26</v>
      </c>
      <c r="D13" s="33">
        <v>2564</v>
      </c>
      <c r="E13" s="33">
        <v>4556.41</v>
      </c>
      <c r="F13" s="34">
        <f t="shared" si="1"/>
        <v>-0.43727627671785463</v>
      </c>
      <c r="G13" s="35">
        <v>399</v>
      </c>
      <c r="H13" s="35">
        <v>12</v>
      </c>
      <c r="I13" s="35">
        <f>G13/H13</f>
        <v>33.25</v>
      </c>
      <c r="J13" s="35">
        <v>4</v>
      </c>
      <c r="K13" s="36">
        <v>4</v>
      </c>
      <c r="L13" s="33">
        <v>51785.53</v>
      </c>
      <c r="M13" s="35">
        <v>8266</v>
      </c>
      <c r="N13" s="56">
        <v>45030</v>
      </c>
      <c r="O13" s="59" t="s">
        <v>21</v>
      </c>
      <c r="R13" s="31"/>
    </row>
    <row r="14" spans="1:18" s="39" customFormat="1" ht="24.95" customHeight="1" x14ac:dyDescent="0.2">
      <c r="A14" s="31">
        <v>12</v>
      </c>
      <c r="B14" s="13" t="s">
        <v>15</v>
      </c>
      <c r="C14" s="21" t="s">
        <v>92</v>
      </c>
      <c r="D14" s="15">
        <v>1884.8</v>
      </c>
      <c r="E14" s="15" t="s">
        <v>17</v>
      </c>
      <c r="F14" s="16" t="s">
        <v>17</v>
      </c>
      <c r="G14" s="17">
        <v>297</v>
      </c>
      <c r="H14" s="13">
        <v>31</v>
      </c>
      <c r="I14" s="13" t="s">
        <v>17</v>
      </c>
      <c r="J14" s="13" t="s">
        <v>17</v>
      </c>
      <c r="K14" s="13">
        <v>1</v>
      </c>
      <c r="L14" s="15">
        <v>2164</v>
      </c>
      <c r="M14" s="17">
        <v>390</v>
      </c>
      <c r="N14" s="19">
        <v>45051</v>
      </c>
      <c r="O14" s="20" t="s">
        <v>73</v>
      </c>
      <c r="R14" s="31"/>
    </row>
    <row r="15" spans="1:18" s="39" customFormat="1" ht="24.95" customHeight="1" x14ac:dyDescent="0.2">
      <c r="A15" s="13">
        <v>13</v>
      </c>
      <c r="B15" s="13" t="s">
        <v>17</v>
      </c>
      <c r="C15" s="21" t="s">
        <v>86</v>
      </c>
      <c r="D15" s="15">
        <v>1029</v>
      </c>
      <c r="E15" s="16" t="s">
        <v>17</v>
      </c>
      <c r="F15" s="16" t="s">
        <v>17</v>
      </c>
      <c r="G15" s="17">
        <v>184</v>
      </c>
      <c r="H15" s="17">
        <v>3</v>
      </c>
      <c r="I15" s="17">
        <f>G15/H15</f>
        <v>61.333333333333336</v>
      </c>
      <c r="J15" s="17">
        <v>2</v>
      </c>
      <c r="K15" s="18">
        <v>2</v>
      </c>
      <c r="L15" s="15">
        <v>14198.27</v>
      </c>
      <c r="M15" s="17">
        <v>2195</v>
      </c>
      <c r="N15" s="57">
        <v>45047</v>
      </c>
      <c r="O15" s="60" t="s">
        <v>71</v>
      </c>
      <c r="R15" s="31"/>
    </row>
    <row r="16" spans="1:18" s="39" customFormat="1" ht="24.95" customHeight="1" x14ac:dyDescent="0.2">
      <c r="A16" s="31">
        <v>14</v>
      </c>
      <c r="B16" s="31">
        <v>9</v>
      </c>
      <c r="C16" s="41" t="s">
        <v>61</v>
      </c>
      <c r="D16" s="45">
        <v>965.12</v>
      </c>
      <c r="E16" s="33">
        <v>4496.62</v>
      </c>
      <c r="F16" s="34">
        <f t="shared" ref="F16:F22" si="2">(D16-E16)/E16</f>
        <v>-0.78536767616565328</v>
      </c>
      <c r="G16" s="46">
        <v>160</v>
      </c>
      <c r="H16" s="35">
        <v>11</v>
      </c>
      <c r="I16" s="35">
        <f>G16/H16</f>
        <v>14.545454545454545</v>
      </c>
      <c r="J16" s="35">
        <v>7</v>
      </c>
      <c r="K16" s="36">
        <v>2</v>
      </c>
      <c r="L16" s="45">
        <v>8673.49</v>
      </c>
      <c r="M16" s="46">
        <v>1395</v>
      </c>
      <c r="N16" s="56">
        <v>45044</v>
      </c>
      <c r="O16" s="59" t="s">
        <v>33</v>
      </c>
      <c r="R16" s="31"/>
    </row>
    <row r="17" spans="1:19" s="39" customFormat="1" ht="24.95" customHeight="1" x14ac:dyDescent="0.2">
      <c r="A17" s="13">
        <v>15</v>
      </c>
      <c r="B17" s="31">
        <v>12</v>
      </c>
      <c r="C17" s="32" t="s">
        <v>34</v>
      </c>
      <c r="D17" s="33">
        <v>803.68</v>
      </c>
      <c r="E17" s="33">
        <v>3291.93</v>
      </c>
      <c r="F17" s="34">
        <f t="shared" si="2"/>
        <v>-0.75586358154638766</v>
      </c>
      <c r="G17" s="35">
        <v>123</v>
      </c>
      <c r="H17" s="35">
        <v>9</v>
      </c>
      <c r="I17" s="35">
        <f>G17/H17</f>
        <v>13.666666666666666</v>
      </c>
      <c r="J17" s="35">
        <v>2</v>
      </c>
      <c r="K17" s="36">
        <v>6</v>
      </c>
      <c r="L17" s="33">
        <v>66996.679999999993</v>
      </c>
      <c r="M17" s="35">
        <v>10080</v>
      </c>
      <c r="N17" s="56">
        <v>45016</v>
      </c>
      <c r="O17" s="59" t="s">
        <v>70</v>
      </c>
      <c r="R17" s="31"/>
    </row>
    <row r="18" spans="1:19" s="39" customFormat="1" ht="24.95" customHeight="1" x14ac:dyDescent="0.2">
      <c r="A18" s="31">
        <v>16</v>
      </c>
      <c r="B18" s="31">
        <v>13</v>
      </c>
      <c r="C18" s="32" t="s">
        <v>31</v>
      </c>
      <c r="D18" s="33">
        <v>764.56</v>
      </c>
      <c r="E18" s="33">
        <v>2490.61</v>
      </c>
      <c r="F18" s="34">
        <f t="shared" si="2"/>
        <v>-0.69302299436684189</v>
      </c>
      <c r="G18" s="35">
        <v>123</v>
      </c>
      <c r="H18" s="35">
        <v>11</v>
      </c>
      <c r="I18" s="35">
        <f>G18/H18</f>
        <v>11.181818181818182</v>
      </c>
      <c r="J18" s="35">
        <v>3</v>
      </c>
      <c r="K18" s="36">
        <v>4</v>
      </c>
      <c r="L18" s="33">
        <v>34475.480000000003</v>
      </c>
      <c r="M18" s="35">
        <v>5393</v>
      </c>
      <c r="N18" s="56">
        <v>45030</v>
      </c>
      <c r="O18" s="59" t="s">
        <v>23</v>
      </c>
      <c r="R18" s="31"/>
    </row>
    <row r="19" spans="1:19" s="39" customFormat="1" ht="24.95" customHeight="1" x14ac:dyDescent="0.2">
      <c r="A19" s="13">
        <v>17</v>
      </c>
      <c r="B19" s="31">
        <v>17</v>
      </c>
      <c r="C19" s="41" t="s">
        <v>74</v>
      </c>
      <c r="D19" s="33">
        <v>757.34</v>
      </c>
      <c r="E19" s="33">
        <v>740.78</v>
      </c>
      <c r="F19" s="34">
        <f t="shared" si="2"/>
        <v>2.2354815194794757E-2</v>
      </c>
      <c r="G19" s="35">
        <v>147</v>
      </c>
      <c r="H19" s="35">
        <v>5</v>
      </c>
      <c r="I19" s="35">
        <f>G19/H19</f>
        <v>29.4</v>
      </c>
      <c r="J19" s="35" t="s">
        <v>17</v>
      </c>
      <c r="K19" s="36">
        <v>7</v>
      </c>
      <c r="L19" s="33">
        <v>44430</v>
      </c>
      <c r="M19" s="35">
        <v>5129</v>
      </c>
      <c r="N19" s="56">
        <v>45012</v>
      </c>
      <c r="O19" s="67" t="s">
        <v>73</v>
      </c>
      <c r="R19" s="31"/>
    </row>
    <row r="20" spans="1:19" s="39" customFormat="1" ht="24.95" customHeight="1" x14ac:dyDescent="0.2">
      <c r="A20" s="31">
        <v>18</v>
      </c>
      <c r="B20" s="31">
        <v>11</v>
      </c>
      <c r="C20" s="32" t="s">
        <v>29</v>
      </c>
      <c r="D20" s="33">
        <v>681</v>
      </c>
      <c r="E20" s="33">
        <v>3344</v>
      </c>
      <c r="F20" s="34">
        <f t="shared" si="2"/>
        <v>-0.79635167464114831</v>
      </c>
      <c r="G20" s="35">
        <v>196</v>
      </c>
      <c r="H20" s="35" t="s">
        <v>17</v>
      </c>
      <c r="I20" s="35" t="s">
        <v>17</v>
      </c>
      <c r="J20" s="35">
        <v>7</v>
      </c>
      <c r="K20" s="36">
        <v>3</v>
      </c>
      <c r="L20" s="33">
        <v>12594</v>
      </c>
      <c r="M20" s="35">
        <v>2665</v>
      </c>
      <c r="N20" s="56">
        <v>45037</v>
      </c>
      <c r="O20" s="59" t="s">
        <v>30</v>
      </c>
      <c r="R20" s="31"/>
    </row>
    <row r="21" spans="1:19" s="39" customFormat="1" ht="24.75" customHeight="1" x14ac:dyDescent="0.2">
      <c r="A21" s="13">
        <v>19</v>
      </c>
      <c r="B21" s="31">
        <v>23</v>
      </c>
      <c r="C21" s="41" t="s">
        <v>78</v>
      </c>
      <c r="D21" s="33">
        <v>598.29999999999995</v>
      </c>
      <c r="E21" s="33">
        <v>384.2</v>
      </c>
      <c r="F21" s="34">
        <f t="shared" si="2"/>
        <v>0.5572618427902134</v>
      </c>
      <c r="G21" s="35">
        <v>95</v>
      </c>
      <c r="H21" s="35">
        <v>3</v>
      </c>
      <c r="I21" s="35">
        <f>G21/H21</f>
        <v>31.666666666666668</v>
      </c>
      <c r="J21" s="35" t="s">
        <v>17</v>
      </c>
      <c r="K21" s="36">
        <v>7</v>
      </c>
      <c r="L21" s="33">
        <v>9220</v>
      </c>
      <c r="M21" s="35">
        <v>1680</v>
      </c>
      <c r="N21" s="56">
        <v>45012</v>
      </c>
      <c r="O21" s="67" t="s">
        <v>73</v>
      </c>
      <c r="R21" s="31"/>
    </row>
    <row r="22" spans="1:19" s="43" customFormat="1" ht="24.95" customHeight="1" x14ac:dyDescent="0.15">
      <c r="A22" s="31">
        <v>20</v>
      </c>
      <c r="B22" s="31">
        <v>16</v>
      </c>
      <c r="C22" s="41" t="s">
        <v>72</v>
      </c>
      <c r="D22" s="33">
        <v>591.9</v>
      </c>
      <c r="E22" s="33">
        <v>1247.4000000000001</v>
      </c>
      <c r="F22" s="34">
        <f t="shared" si="2"/>
        <v>-0.52549302549302557</v>
      </c>
      <c r="G22" s="35">
        <v>103</v>
      </c>
      <c r="H22" s="35">
        <v>4</v>
      </c>
      <c r="I22" s="35">
        <f>G22/H22</f>
        <v>25.75</v>
      </c>
      <c r="J22" s="35" t="s">
        <v>17</v>
      </c>
      <c r="K22" s="36">
        <v>7</v>
      </c>
      <c r="L22" s="33">
        <v>54130</v>
      </c>
      <c r="M22" s="35">
        <v>7129</v>
      </c>
      <c r="N22" s="56">
        <v>45012</v>
      </c>
      <c r="O22" s="67" t="s">
        <v>73</v>
      </c>
      <c r="R22" s="31"/>
      <c r="S22" s="39"/>
    </row>
    <row r="23" spans="1:19" s="43" customFormat="1" ht="24.75" customHeight="1" x14ac:dyDescent="0.15">
      <c r="A23" s="13">
        <v>21</v>
      </c>
      <c r="B23" s="13" t="s">
        <v>15</v>
      </c>
      <c r="C23" s="21" t="s">
        <v>83</v>
      </c>
      <c r="D23" s="15">
        <v>513.17999999999995</v>
      </c>
      <c r="E23" s="16" t="s">
        <v>17</v>
      </c>
      <c r="F23" s="16" t="s">
        <v>17</v>
      </c>
      <c r="G23" s="17">
        <v>95</v>
      </c>
      <c r="H23" s="17">
        <v>10</v>
      </c>
      <c r="I23" s="17">
        <f>G23/H23</f>
        <v>9.5</v>
      </c>
      <c r="J23" s="17">
        <v>5</v>
      </c>
      <c r="K23" s="18">
        <v>1</v>
      </c>
      <c r="L23" s="15">
        <v>513.17999999999995</v>
      </c>
      <c r="M23" s="17">
        <v>95</v>
      </c>
      <c r="N23" s="57">
        <v>45052</v>
      </c>
      <c r="O23" s="60" t="s">
        <v>30</v>
      </c>
    </row>
    <row r="24" spans="1:19" ht="24.75" customHeight="1" x14ac:dyDescent="0.15">
      <c r="A24" s="31">
        <v>22</v>
      </c>
      <c r="B24" s="31">
        <v>18</v>
      </c>
      <c r="C24" s="32" t="s">
        <v>42</v>
      </c>
      <c r="D24" s="33">
        <v>434.6</v>
      </c>
      <c r="E24" s="33">
        <v>711.8</v>
      </c>
      <c r="F24" s="34">
        <f>(D24-E24)/E24</f>
        <v>-0.38943523461646523</v>
      </c>
      <c r="G24" s="35">
        <v>65</v>
      </c>
      <c r="H24" s="35">
        <v>7</v>
      </c>
      <c r="I24" s="35">
        <f>G24/H24</f>
        <v>9.2857142857142865</v>
      </c>
      <c r="J24" s="35">
        <v>1</v>
      </c>
      <c r="K24" s="36">
        <v>10</v>
      </c>
      <c r="L24" s="33">
        <v>227521.92000000004</v>
      </c>
      <c r="M24" s="35">
        <v>35649</v>
      </c>
      <c r="N24" s="56">
        <v>44988</v>
      </c>
      <c r="O24" s="59" t="s">
        <v>43</v>
      </c>
    </row>
    <row r="25" spans="1:19" s="43" customFormat="1" ht="24.95" customHeight="1" x14ac:dyDescent="0.15">
      <c r="A25" s="13">
        <v>23</v>
      </c>
      <c r="B25" s="13" t="s">
        <v>15</v>
      </c>
      <c r="C25" s="21" t="s">
        <v>84</v>
      </c>
      <c r="D25" s="15">
        <v>384.89</v>
      </c>
      <c r="E25" s="16" t="s">
        <v>17</v>
      </c>
      <c r="F25" s="16" t="s">
        <v>17</v>
      </c>
      <c r="G25" s="17">
        <v>51</v>
      </c>
      <c r="H25" s="17" t="s">
        <v>17</v>
      </c>
      <c r="I25" s="17" t="s">
        <v>17</v>
      </c>
      <c r="J25" s="17">
        <v>2</v>
      </c>
      <c r="K25" s="18">
        <v>1</v>
      </c>
      <c r="L25" s="15">
        <v>384.89</v>
      </c>
      <c r="M25" s="17">
        <v>51</v>
      </c>
      <c r="N25" s="57">
        <v>45051</v>
      </c>
      <c r="O25" s="60" t="s">
        <v>67</v>
      </c>
    </row>
    <row r="26" spans="1:19" ht="24.95" customHeight="1" x14ac:dyDescent="0.15">
      <c r="A26" s="31">
        <v>24</v>
      </c>
      <c r="B26" s="31">
        <v>21</v>
      </c>
      <c r="C26" s="32" t="s">
        <v>36</v>
      </c>
      <c r="D26" s="33">
        <v>312.16000000000003</v>
      </c>
      <c r="E26" s="33">
        <v>657.58</v>
      </c>
      <c r="F26" s="34">
        <f t="shared" ref="F26:F33" si="3">(D26-E26)/E26</f>
        <v>-0.5252896985918063</v>
      </c>
      <c r="G26" s="35">
        <v>45</v>
      </c>
      <c r="H26" s="35">
        <v>4</v>
      </c>
      <c r="I26" s="35">
        <f t="shared" ref="I26:I32" si="4">G26/H26</f>
        <v>11.25</v>
      </c>
      <c r="J26" s="35">
        <v>2</v>
      </c>
      <c r="K26" s="36">
        <v>4</v>
      </c>
      <c r="L26" s="33">
        <v>8531.85</v>
      </c>
      <c r="M26" s="35">
        <v>1396</v>
      </c>
      <c r="N26" s="56">
        <v>45030</v>
      </c>
      <c r="O26" s="59" t="s">
        <v>37</v>
      </c>
    </row>
    <row r="27" spans="1:19" ht="24.95" customHeight="1" x14ac:dyDescent="0.15">
      <c r="A27" s="13">
        <v>25</v>
      </c>
      <c r="B27" s="31">
        <v>35</v>
      </c>
      <c r="C27" s="32" t="s">
        <v>90</v>
      </c>
      <c r="D27" s="33">
        <v>312</v>
      </c>
      <c r="E27" s="33">
        <v>72.099999999999994</v>
      </c>
      <c r="F27" s="34">
        <f t="shared" si="3"/>
        <v>3.3273231622746189</v>
      </c>
      <c r="G27" s="35">
        <v>58</v>
      </c>
      <c r="H27" s="35">
        <v>3</v>
      </c>
      <c r="I27" s="35">
        <f t="shared" si="4"/>
        <v>19.333333333333332</v>
      </c>
      <c r="J27" s="35">
        <v>3</v>
      </c>
      <c r="K27" s="36" t="s">
        <v>17</v>
      </c>
      <c r="L27" s="33">
        <v>39999.880000000005</v>
      </c>
      <c r="M27" s="35">
        <v>6788</v>
      </c>
      <c r="N27" s="56">
        <v>44678</v>
      </c>
      <c r="O27" s="59" t="s">
        <v>33</v>
      </c>
    </row>
    <row r="28" spans="1:19" s="43" customFormat="1" ht="24.95" customHeight="1" x14ac:dyDescent="0.15">
      <c r="A28" s="31">
        <v>26</v>
      </c>
      <c r="B28" s="31">
        <v>19</v>
      </c>
      <c r="C28" s="41" t="s">
        <v>68</v>
      </c>
      <c r="D28" s="33">
        <v>252.8</v>
      </c>
      <c r="E28" s="33">
        <v>689.8</v>
      </c>
      <c r="F28" s="34">
        <f t="shared" si="3"/>
        <v>-0.63351696143809799</v>
      </c>
      <c r="G28" s="35">
        <v>45</v>
      </c>
      <c r="H28" s="35">
        <v>5</v>
      </c>
      <c r="I28" s="35">
        <f t="shared" si="4"/>
        <v>9</v>
      </c>
      <c r="J28" s="35">
        <v>3</v>
      </c>
      <c r="K28" s="36">
        <v>3</v>
      </c>
      <c r="L28" s="33">
        <v>1971.2</v>
      </c>
      <c r="M28" s="35">
        <v>347</v>
      </c>
      <c r="N28" s="56">
        <v>45043</v>
      </c>
      <c r="O28" s="67" t="s">
        <v>69</v>
      </c>
    </row>
    <row r="29" spans="1:19" ht="24.95" customHeight="1" x14ac:dyDescent="0.15">
      <c r="A29" s="13">
        <v>27</v>
      </c>
      <c r="B29" s="31">
        <v>25</v>
      </c>
      <c r="C29" s="32" t="s">
        <v>35</v>
      </c>
      <c r="D29" s="33">
        <v>224.32</v>
      </c>
      <c r="E29" s="33">
        <v>261.05</v>
      </c>
      <c r="F29" s="34">
        <f t="shared" si="3"/>
        <v>-0.14070101513120098</v>
      </c>
      <c r="G29" s="35">
        <v>32</v>
      </c>
      <c r="H29" s="35">
        <v>2</v>
      </c>
      <c r="I29" s="35">
        <f t="shared" si="4"/>
        <v>16</v>
      </c>
      <c r="J29" s="35">
        <v>1</v>
      </c>
      <c r="K29" s="36">
        <v>5</v>
      </c>
      <c r="L29" s="33">
        <v>33742.620000000003</v>
      </c>
      <c r="M29" s="35">
        <v>5143</v>
      </c>
      <c r="N29" s="56">
        <v>45023</v>
      </c>
      <c r="O29" s="59" t="s">
        <v>33</v>
      </c>
    </row>
    <row r="30" spans="1:19" ht="24.95" customHeight="1" x14ac:dyDescent="0.15">
      <c r="A30" s="31">
        <v>28</v>
      </c>
      <c r="B30" s="31">
        <v>22</v>
      </c>
      <c r="C30" s="41" t="s">
        <v>41</v>
      </c>
      <c r="D30" s="33">
        <v>173.9</v>
      </c>
      <c r="E30" s="33">
        <v>526.29999999999995</v>
      </c>
      <c r="F30" s="34">
        <f t="shared" si="3"/>
        <v>-0.66958008740262209</v>
      </c>
      <c r="G30" s="35">
        <v>29</v>
      </c>
      <c r="H30" s="35">
        <v>2</v>
      </c>
      <c r="I30" s="35">
        <f t="shared" si="4"/>
        <v>14.5</v>
      </c>
      <c r="J30" s="35">
        <v>2</v>
      </c>
      <c r="K30" s="36">
        <v>11</v>
      </c>
      <c r="L30" s="33">
        <v>129350.88</v>
      </c>
      <c r="M30" s="35">
        <v>20296</v>
      </c>
      <c r="N30" s="56">
        <v>44981</v>
      </c>
      <c r="O30" s="67" t="s">
        <v>39</v>
      </c>
    </row>
    <row r="31" spans="1:19" s="43" customFormat="1" ht="24.95" customHeight="1" x14ac:dyDescent="0.15">
      <c r="A31" s="13">
        <v>29</v>
      </c>
      <c r="B31" s="31">
        <v>28</v>
      </c>
      <c r="C31" s="32" t="s">
        <v>47</v>
      </c>
      <c r="D31" s="33">
        <v>153.80000000000001</v>
      </c>
      <c r="E31" s="33">
        <v>219</v>
      </c>
      <c r="F31" s="34">
        <f t="shared" si="3"/>
        <v>-0.29771689497716891</v>
      </c>
      <c r="G31" s="35">
        <v>22</v>
      </c>
      <c r="H31" s="35">
        <v>1</v>
      </c>
      <c r="I31" s="35">
        <f t="shared" si="4"/>
        <v>22</v>
      </c>
      <c r="J31" s="35">
        <v>1</v>
      </c>
      <c r="K31" s="36">
        <v>12</v>
      </c>
      <c r="L31" s="33">
        <v>276058.93</v>
      </c>
      <c r="M31" s="35">
        <v>46321</v>
      </c>
      <c r="N31" s="56">
        <v>44973</v>
      </c>
      <c r="O31" s="59" t="s">
        <v>25</v>
      </c>
    </row>
    <row r="32" spans="1:19" s="43" customFormat="1" ht="24.95" customHeight="1" x14ac:dyDescent="0.15">
      <c r="A32" s="31">
        <v>30</v>
      </c>
      <c r="B32" s="31">
        <v>15</v>
      </c>
      <c r="C32" s="32" t="s">
        <v>32</v>
      </c>
      <c r="D32" s="45">
        <v>142</v>
      </c>
      <c r="E32" s="45">
        <v>1558.61</v>
      </c>
      <c r="F32" s="34">
        <f t="shared" si="3"/>
        <v>-0.90889318046207834</v>
      </c>
      <c r="G32" s="46">
        <v>21</v>
      </c>
      <c r="H32" s="35">
        <v>2</v>
      </c>
      <c r="I32" s="35">
        <f t="shared" si="4"/>
        <v>10.5</v>
      </c>
      <c r="J32" s="35">
        <v>2</v>
      </c>
      <c r="K32" s="36">
        <v>3</v>
      </c>
      <c r="L32" s="45">
        <v>7567.36</v>
      </c>
      <c r="M32" s="46">
        <v>1240</v>
      </c>
      <c r="N32" s="56">
        <v>45037</v>
      </c>
      <c r="O32" s="59" t="s">
        <v>33</v>
      </c>
    </row>
    <row r="33" spans="1:15" s="43" customFormat="1" ht="24.95" customHeight="1" x14ac:dyDescent="0.15">
      <c r="A33" s="13">
        <v>31</v>
      </c>
      <c r="B33" s="31">
        <v>14</v>
      </c>
      <c r="C33" s="41" t="s">
        <v>66</v>
      </c>
      <c r="D33" s="33">
        <v>138.1</v>
      </c>
      <c r="E33" s="33">
        <v>2470.14</v>
      </c>
      <c r="F33" s="34">
        <f t="shared" si="3"/>
        <v>-0.94409223768693273</v>
      </c>
      <c r="G33" s="35">
        <v>21</v>
      </c>
      <c r="H33" s="35" t="s">
        <v>17</v>
      </c>
      <c r="I33" s="35" t="s">
        <v>17</v>
      </c>
      <c r="J33" s="35">
        <v>2</v>
      </c>
      <c r="K33" s="36">
        <v>2</v>
      </c>
      <c r="L33" s="33">
        <v>3891.05</v>
      </c>
      <c r="M33" s="35">
        <v>614</v>
      </c>
      <c r="N33" s="56">
        <v>45044</v>
      </c>
      <c r="O33" s="67" t="s">
        <v>67</v>
      </c>
    </row>
    <row r="34" spans="1:15" s="43" customFormat="1" ht="24.95" customHeight="1" x14ac:dyDescent="0.15">
      <c r="A34" s="31">
        <v>32</v>
      </c>
      <c r="B34" s="13" t="s">
        <v>17</v>
      </c>
      <c r="C34" s="21" t="s">
        <v>91</v>
      </c>
      <c r="D34" s="15">
        <v>73.8</v>
      </c>
      <c r="E34" s="16" t="s">
        <v>17</v>
      </c>
      <c r="F34" s="16" t="s">
        <v>17</v>
      </c>
      <c r="G34" s="17">
        <v>14</v>
      </c>
      <c r="H34" s="17">
        <v>1</v>
      </c>
      <c r="I34" s="17" t="s">
        <v>17</v>
      </c>
      <c r="J34" s="17" t="s">
        <v>17</v>
      </c>
      <c r="K34" s="18" t="s">
        <v>17</v>
      </c>
      <c r="L34" s="15">
        <v>810</v>
      </c>
      <c r="M34" s="17">
        <v>164</v>
      </c>
      <c r="N34" s="57">
        <v>45012</v>
      </c>
      <c r="O34" s="68" t="s">
        <v>73</v>
      </c>
    </row>
    <row r="35" spans="1:15" s="43" customFormat="1" ht="24.95" customHeight="1" x14ac:dyDescent="0.15">
      <c r="A35" s="13">
        <v>33</v>
      </c>
      <c r="B35" s="31">
        <v>38</v>
      </c>
      <c r="C35" s="41" t="s">
        <v>80</v>
      </c>
      <c r="D35" s="33">
        <v>65</v>
      </c>
      <c r="E35" s="33">
        <v>14</v>
      </c>
      <c r="F35" s="34">
        <f t="shared" ref="F35:F40" si="5">(D35-E35)/E35</f>
        <v>3.6428571428571428</v>
      </c>
      <c r="G35" s="35">
        <v>11</v>
      </c>
      <c r="H35" s="35">
        <v>1</v>
      </c>
      <c r="I35" s="35">
        <f>G35/H35</f>
        <v>11</v>
      </c>
      <c r="J35" s="35" t="s">
        <v>17</v>
      </c>
      <c r="K35" s="36">
        <v>7</v>
      </c>
      <c r="L35" s="33">
        <v>1023</v>
      </c>
      <c r="M35" s="35">
        <v>204</v>
      </c>
      <c r="N35" s="56">
        <v>45012</v>
      </c>
      <c r="O35" s="67" t="s">
        <v>73</v>
      </c>
    </row>
    <row r="36" spans="1:15" s="43" customFormat="1" ht="24.6" customHeight="1" x14ac:dyDescent="0.15">
      <c r="A36" s="31">
        <v>34</v>
      </c>
      <c r="B36" s="31">
        <v>33</v>
      </c>
      <c r="C36" s="32" t="s">
        <v>50</v>
      </c>
      <c r="D36" s="33">
        <v>54.8</v>
      </c>
      <c r="E36" s="33">
        <v>88.6</v>
      </c>
      <c r="F36" s="34">
        <f t="shared" si="5"/>
        <v>-0.38148984198645597</v>
      </c>
      <c r="G36" s="35">
        <v>8</v>
      </c>
      <c r="H36" s="35">
        <v>2</v>
      </c>
      <c r="I36" s="35">
        <f>G36/H36</f>
        <v>4</v>
      </c>
      <c r="J36" s="35">
        <v>2</v>
      </c>
      <c r="K36" s="36">
        <v>4</v>
      </c>
      <c r="L36" s="33">
        <v>1121.5</v>
      </c>
      <c r="M36" s="35">
        <v>218</v>
      </c>
      <c r="N36" s="56">
        <v>45030</v>
      </c>
      <c r="O36" s="59" t="s">
        <v>30</v>
      </c>
    </row>
    <row r="37" spans="1:15" s="43" customFormat="1" ht="24.95" customHeight="1" x14ac:dyDescent="0.15">
      <c r="A37" s="13">
        <v>35</v>
      </c>
      <c r="B37" s="31">
        <v>31</v>
      </c>
      <c r="C37" s="41" t="s">
        <v>81</v>
      </c>
      <c r="D37" s="33">
        <v>48</v>
      </c>
      <c r="E37" s="33">
        <v>96</v>
      </c>
      <c r="F37" s="34">
        <f t="shared" si="5"/>
        <v>-0.5</v>
      </c>
      <c r="G37" s="35">
        <v>7</v>
      </c>
      <c r="H37" s="35">
        <v>1</v>
      </c>
      <c r="I37" s="35">
        <f>G37/H37</f>
        <v>7</v>
      </c>
      <c r="J37" s="35" t="s">
        <v>17</v>
      </c>
      <c r="K37" s="36">
        <v>7</v>
      </c>
      <c r="L37" s="33">
        <v>126361</v>
      </c>
      <c r="M37" s="35">
        <v>18974</v>
      </c>
      <c r="N37" s="56">
        <v>44967</v>
      </c>
      <c r="O37" s="67" t="s">
        <v>73</v>
      </c>
    </row>
    <row r="38" spans="1:15" ht="24.95" customHeight="1" x14ac:dyDescent="0.15">
      <c r="A38" s="31">
        <v>36</v>
      </c>
      <c r="B38" s="31">
        <v>29</v>
      </c>
      <c r="C38" s="41" t="s">
        <v>75</v>
      </c>
      <c r="D38" s="33">
        <v>14</v>
      </c>
      <c r="E38" s="33">
        <v>153.30000000000001</v>
      </c>
      <c r="F38" s="34">
        <f t="shared" si="5"/>
        <v>-0.908675799086758</v>
      </c>
      <c r="G38" s="35">
        <v>4</v>
      </c>
      <c r="H38" s="35">
        <v>1</v>
      </c>
      <c r="I38" s="35">
        <f>G38/H38</f>
        <v>4</v>
      </c>
      <c r="J38" s="35" t="s">
        <v>17</v>
      </c>
      <c r="K38" s="36">
        <v>7</v>
      </c>
      <c r="L38" s="33">
        <v>19309.23</v>
      </c>
      <c r="M38" s="35">
        <v>2205</v>
      </c>
      <c r="N38" s="56">
        <v>45012</v>
      </c>
      <c r="O38" s="67" t="s">
        <v>73</v>
      </c>
    </row>
    <row r="39" spans="1:15" ht="24.95" customHeight="1" x14ac:dyDescent="0.15">
      <c r="A39" s="13">
        <v>37</v>
      </c>
      <c r="B39" s="31">
        <v>30</v>
      </c>
      <c r="C39" s="41" t="s">
        <v>79</v>
      </c>
      <c r="D39" s="33">
        <v>7.4</v>
      </c>
      <c r="E39" s="33">
        <v>127.7</v>
      </c>
      <c r="F39" s="34">
        <f t="shared" si="5"/>
        <v>-0.94205168363351599</v>
      </c>
      <c r="G39" s="35">
        <v>1</v>
      </c>
      <c r="H39" s="35">
        <v>1</v>
      </c>
      <c r="I39" s="35">
        <f>G39/H39</f>
        <v>1</v>
      </c>
      <c r="J39" s="35" t="s">
        <v>17</v>
      </c>
      <c r="K39" s="36">
        <v>7</v>
      </c>
      <c r="L39" s="33">
        <v>9197</v>
      </c>
      <c r="M39" s="35">
        <v>1584</v>
      </c>
      <c r="N39" s="56">
        <v>45012</v>
      </c>
      <c r="O39" s="67" t="s">
        <v>73</v>
      </c>
    </row>
    <row r="40" spans="1:15" s="69" customFormat="1" ht="24.95" customHeight="1" x14ac:dyDescent="0.2">
      <c r="A40" s="51" t="s">
        <v>56</v>
      </c>
      <c r="B40" s="70"/>
      <c r="C40" s="77" t="s">
        <v>96</v>
      </c>
      <c r="D40" s="52">
        <f>SUBTOTAL(109,Table1324[Pajamos 
(GBO)])</f>
        <v>171383.13999999993</v>
      </c>
      <c r="E40" s="72" t="s">
        <v>97</v>
      </c>
      <c r="F40" s="74">
        <f t="shared" si="5"/>
        <v>-0.11344682744136521</v>
      </c>
      <c r="G40" s="78">
        <f>SUBTOTAL(109,Table1324[Žiūrovų sk. 
(ADM)])</f>
        <v>26196</v>
      </c>
      <c r="H40" s="70"/>
      <c r="I40" s="70"/>
      <c r="J40" s="70"/>
      <c r="K40" s="70"/>
      <c r="L40" s="52"/>
      <c r="M40" s="78"/>
      <c r="N40" s="53"/>
      <c r="O40" s="79" t="s">
        <v>56</v>
      </c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6:12" hidden="1" x14ac:dyDescent="0.15">
      <c r="F49" s="4"/>
      <c r="L49" s="3"/>
    </row>
    <row r="50" spans="6:12" hidden="1" x14ac:dyDescent="0.15">
      <c r="F50" s="4"/>
      <c r="L50" s="3"/>
    </row>
    <row r="51" spans="6:12" hidden="1" x14ac:dyDescent="0.15">
      <c r="F51" s="4"/>
      <c r="L51" s="3"/>
    </row>
    <row r="52" spans="6:12" hidden="1" x14ac:dyDescent="0.15">
      <c r="F52" s="4"/>
      <c r="L52" s="3"/>
    </row>
    <row r="53" spans="6:12" hidden="1" x14ac:dyDescent="0.15">
      <c r="F53" s="4"/>
    </row>
    <row r="54" spans="6:12" hidden="1" x14ac:dyDescent="0.15">
      <c r="F54" s="4"/>
    </row>
    <row r="55" spans="6:12" hidden="1" x14ac:dyDescent="0.15">
      <c r="F55" s="4"/>
    </row>
    <row r="56" spans="6:12" hidden="1" x14ac:dyDescent="0.15">
      <c r="F56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6E6-8453-48A4-96B7-D3F2ED6B9325}">
  <sheetPr>
    <pageSetUpPr fitToPage="1"/>
  </sheetPr>
  <dimension ref="A1:XFC58"/>
  <sheetViews>
    <sheetView topLeftCell="A18" zoomScale="60" zoomScaleNormal="60" workbookViewId="0">
      <selection activeCell="C29" sqref="C29"/>
    </sheetView>
  </sheetViews>
  <sheetFormatPr defaultColWidth="18.28515625" defaultRowHeight="11.25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5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32" t="s">
        <v>16</v>
      </c>
      <c r="D3" s="33">
        <v>47078.53</v>
      </c>
      <c r="E3" s="33">
        <v>59502.160000000011</v>
      </c>
      <c r="F3" s="34">
        <f>(D3-E3)/E3</f>
        <v>-0.20879292449215306</v>
      </c>
      <c r="G3" s="35">
        <v>9081</v>
      </c>
      <c r="H3" s="31">
        <v>160</v>
      </c>
      <c r="I3" s="36">
        <f>G3/H3</f>
        <v>56.756250000000001</v>
      </c>
      <c r="J3" s="31">
        <v>15</v>
      </c>
      <c r="K3" s="31">
        <v>2</v>
      </c>
      <c r="L3" s="33">
        <v>145560.45000000001</v>
      </c>
      <c r="M3" s="35">
        <v>28761</v>
      </c>
      <c r="N3" s="37">
        <v>45037</v>
      </c>
      <c r="O3" s="38" t="s">
        <v>18</v>
      </c>
    </row>
    <row r="4" spans="1:18" s="39" customFormat="1" ht="24.95" customHeight="1" x14ac:dyDescent="0.2">
      <c r="A4" s="31">
        <v>2</v>
      </c>
      <c r="B4" s="31">
        <v>2</v>
      </c>
      <c r="C4" s="32" t="s">
        <v>19</v>
      </c>
      <c r="D4" s="33">
        <v>46337.26</v>
      </c>
      <c r="E4" s="33">
        <v>43654.94</v>
      </c>
      <c r="F4" s="34">
        <f>(D4-E4)/E4</f>
        <v>6.1443676248323774E-2</v>
      </c>
      <c r="G4" s="35">
        <v>8001</v>
      </c>
      <c r="H4" s="36">
        <v>160</v>
      </c>
      <c r="I4" s="36">
        <f t="shared" ref="I4:I11" si="0">G4/H4</f>
        <v>50.006250000000001</v>
      </c>
      <c r="J4" s="31">
        <v>24</v>
      </c>
      <c r="K4" s="31">
        <v>4</v>
      </c>
      <c r="L4" s="33">
        <v>421870.51</v>
      </c>
      <c r="M4" s="35">
        <v>76092</v>
      </c>
      <c r="N4" s="37">
        <v>45023</v>
      </c>
      <c r="O4" s="38" t="s">
        <v>71</v>
      </c>
    </row>
    <row r="5" spans="1:18" s="39" customFormat="1" ht="24.95" customHeight="1" x14ac:dyDescent="0.2">
      <c r="A5" s="31">
        <v>3</v>
      </c>
      <c r="B5" s="13" t="s">
        <v>15</v>
      </c>
      <c r="C5" s="21" t="s">
        <v>63</v>
      </c>
      <c r="D5" s="15">
        <v>20045.3</v>
      </c>
      <c r="E5" s="15" t="s">
        <v>17</v>
      </c>
      <c r="F5" s="15" t="s">
        <v>17</v>
      </c>
      <c r="G5" s="17">
        <v>2506</v>
      </c>
      <c r="H5" s="13">
        <v>89</v>
      </c>
      <c r="I5" s="36">
        <f t="shared" si="0"/>
        <v>28.157303370786519</v>
      </c>
      <c r="J5" s="13">
        <v>15</v>
      </c>
      <c r="K5" s="13">
        <v>1</v>
      </c>
      <c r="L5" s="15">
        <v>21627.07</v>
      </c>
      <c r="M5" s="17">
        <v>2724</v>
      </c>
      <c r="N5" s="19">
        <v>45044</v>
      </c>
      <c r="O5" s="13" t="s">
        <v>25</v>
      </c>
      <c r="R5" s="31"/>
    </row>
    <row r="6" spans="1:18" s="39" customFormat="1" ht="24.95" customHeight="1" x14ac:dyDescent="0.2">
      <c r="A6" s="31">
        <v>4</v>
      </c>
      <c r="B6" s="31">
        <v>3</v>
      </c>
      <c r="C6" s="41" t="s">
        <v>20</v>
      </c>
      <c r="D6" s="45">
        <v>16630.16</v>
      </c>
      <c r="E6" s="45">
        <v>19146.009999999998</v>
      </c>
      <c r="F6" s="34">
        <f>(D6-E6)/E6</f>
        <v>-0.13140335767086714</v>
      </c>
      <c r="G6" s="46">
        <v>2328</v>
      </c>
      <c r="H6" s="35">
        <v>61</v>
      </c>
      <c r="I6" s="36">
        <f t="shared" si="0"/>
        <v>38.16393442622951</v>
      </c>
      <c r="J6" s="35">
        <v>12</v>
      </c>
      <c r="K6" s="35">
        <v>2</v>
      </c>
      <c r="L6" s="46">
        <v>49981.09</v>
      </c>
      <c r="M6" s="46">
        <v>7116</v>
      </c>
      <c r="N6" s="37">
        <v>45037</v>
      </c>
      <c r="O6" s="38" t="s">
        <v>21</v>
      </c>
      <c r="R6" s="31"/>
    </row>
    <row r="7" spans="1:18" s="39" customFormat="1" ht="24.95" customHeight="1" x14ac:dyDescent="0.2">
      <c r="A7" s="31">
        <v>5</v>
      </c>
      <c r="B7" s="13" t="s">
        <v>15</v>
      </c>
      <c r="C7" s="21" t="s">
        <v>62</v>
      </c>
      <c r="D7" s="42">
        <v>14078.06</v>
      </c>
      <c r="E7" s="15" t="s">
        <v>17</v>
      </c>
      <c r="F7" s="15" t="s">
        <v>17</v>
      </c>
      <c r="G7" s="40">
        <v>2638</v>
      </c>
      <c r="H7" s="17">
        <v>96</v>
      </c>
      <c r="I7" s="36">
        <f t="shared" si="0"/>
        <v>27.479166666666668</v>
      </c>
      <c r="J7" s="17">
        <v>19</v>
      </c>
      <c r="K7" s="17">
        <v>1</v>
      </c>
      <c r="L7" s="42">
        <v>14078.06</v>
      </c>
      <c r="M7" s="40">
        <v>2638</v>
      </c>
      <c r="N7" s="19">
        <v>45044</v>
      </c>
      <c r="O7" s="38" t="s">
        <v>33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22</v>
      </c>
      <c r="D8" s="33">
        <v>9617.69</v>
      </c>
      <c r="E8" s="33">
        <v>9830.73</v>
      </c>
      <c r="F8" s="34">
        <f>(D8-E8)/E8</f>
        <v>-2.1670822004062677E-2</v>
      </c>
      <c r="G8" s="35">
        <v>1308</v>
      </c>
      <c r="H8" s="36">
        <v>32</v>
      </c>
      <c r="I8" s="36">
        <f t="shared" si="0"/>
        <v>40.875</v>
      </c>
      <c r="J8" s="31">
        <v>7</v>
      </c>
      <c r="K8" s="31">
        <v>4</v>
      </c>
      <c r="L8" s="33">
        <v>122296.46</v>
      </c>
      <c r="M8" s="35">
        <v>17659</v>
      </c>
      <c r="N8" s="37">
        <v>45023</v>
      </c>
      <c r="O8" s="38" t="s">
        <v>23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24</v>
      </c>
      <c r="D9" s="33">
        <v>5292.17</v>
      </c>
      <c r="E9" s="33">
        <v>6837.2</v>
      </c>
      <c r="F9" s="34">
        <f>(D9-E9)/E9</f>
        <v>-0.22597408295793597</v>
      </c>
      <c r="G9" s="35">
        <v>720</v>
      </c>
      <c r="H9" s="36">
        <v>17</v>
      </c>
      <c r="I9" s="36">
        <f t="shared" si="0"/>
        <v>42.352941176470587</v>
      </c>
      <c r="J9" s="31">
        <v>7</v>
      </c>
      <c r="K9" s="31">
        <v>6</v>
      </c>
      <c r="L9" s="33">
        <v>313430.15000000002</v>
      </c>
      <c r="M9" s="35">
        <v>42962</v>
      </c>
      <c r="N9" s="37">
        <v>45009</v>
      </c>
      <c r="O9" s="38" t="s">
        <v>25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32" t="s">
        <v>26</v>
      </c>
      <c r="D10" s="33">
        <v>4556.41</v>
      </c>
      <c r="E10" s="33">
        <v>6361.1</v>
      </c>
      <c r="F10" s="34">
        <f>(D10-E10)/E10</f>
        <v>-0.28370722044929342</v>
      </c>
      <c r="G10" s="35">
        <v>634</v>
      </c>
      <c r="H10" s="36">
        <v>20</v>
      </c>
      <c r="I10" s="36">
        <f t="shared" si="0"/>
        <v>31.7</v>
      </c>
      <c r="J10" s="31">
        <v>5</v>
      </c>
      <c r="K10" s="31">
        <v>3</v>
      </c>
      <c r="L10" s="33">
        <v>45297.16</v>
      </c>
      <c r="M10" s="35">
        <v>7132</v>
      </c>
      <c r="N10" s="37">
        <v>45030</v>
      </c>
      <c r="O10" s="38" t="s">
        <v>21</v>
      </c>
      <c r="R10" s="31"/>
    </row>
    <row r="11" spans="1:18" s="39" customFormat="1" ht="24.95" customHeight="1" x14ac:dyDescent="0.2">
      <c r="A11" s="31">
        <v>9</v>
      </c>
      <c r="B11" s="13" t="s">
        <v>15</v>
      </c>
      <c r="C11" s="21" t="s">
        <v>61</v>
      </c>
      <c r="D11" s="42">
        <v>4496.62</v>
      </c>
      <c r="E11" s="15" t="s">
        <v>17</v>
      </c>
      <c r="F11" s="15" t="s">
        <v>17</v>
      </c>
      <c r="G11" s="40">
        <v>703</v>
      </c>
      <c r="H11" s="17">
        <v>56</v>
      </c>
      <c r="I11" s="36">
        <f t="shared" si="0"/>
        <v>12.553571428571429</v>
      </c>
      <c r="J11" s="17">
        <v>21</v>
      </c>
      <c r="K11" s="17">
        <v>1</v>
      </c>
      <c r="L11" s="42">
        <v>5265.12</v>
      </c>
      <c r="M11" s="40">
        <v>824</v>
      </c>
      <c r="N11" s="19">
        <v>45044</v>
      </c>
      <c r="O11" s="38" t="s">
        <v>33</v>
      </c>
      <c r="R11" s="31"/>
    </row>
    <row r="12" spans="1:18" s="39" customFormat="1" ht="24.75" customHeight="1" x14ac:dyDescent="0.2">
      <c r="A12" s="31">
        <v>10</v>
      </c>
      <c r="B12" s="31">
        <v>7</v>
      </c>
      <c r="C12" s="32" t="s">
        <v>27</v>
      </c>
      <c r="D12" s="33">
        <v>4300</v>
      </c>
      <c r="E12" s="33">
        <v>5362</v>
      </c>
      <c r="F12" s="34">
        <f>(D12-E12)/E12</f>
        <v>-0.1980604252144722</v>
      </c>
      <c r="G12" s="35">
        <v>604</v>
      </c>
      <c r="H12" s="36" t="s">
        <v>17</v>
      </c>
      <c r="I12" s="36" t="s">
        <v>17</v>
      </c>
      <c r="J12" s="31">
        <v>9</v>
      </c>
      <c r="K12" s="31">
        <v>3</v>
      </c>
      <c r="L12" s="33">
        <v>47437</v>
      </c>
      <c r="M12" s="35">
        <v>7132</v>
      </c>
      <c r="N12" s="37">
        <v>45030</v>
      </c>
      <c r="O12" s="38" t="s">
        <v>28</v>
      </c>
      <c r="R12" s="31"/>
    </row>
    <row r="13" spans="1:18" s="39" customFormat="1" ht="24.95" customHeight="1" x14ac:dyDescent="0.2">
      <c r="A13" s="31">
        <v>11</v>
      </c>
      <c r="B13" s="31">
        <v>8</v>
      </c>
      <c r="C13" s="32" t="s">
        <v>29</v>
      </c>
      <c r="D13" s="33">
        <v>3344</v>
      </c>
      <c r="E13" s="33">
        <v>4428</v>
      </c>
      <c r="F13" s="34">
        <f>(D13-E13)/E13</f>
        <v>-0.24480578139114725</v>
      </c>
      <c r="G13" s="35">
        <v>700</v>
      </c>
      <c r="H13" s="31" t="s">
        <v>17</v>
      </c>
      <c r="I13" s="36" t="s">
        <v>17</v>
      </c>
      <c r="J13" s="31">
        <v>12</v>
      </c>
      <c r="K13" s="31">
        <v>2</v>
      </c>
      <c r="L13" s="33">
        <v>9475</v>
      </c>
      <c r="M13" s="35">
        <v>1946</v>
      </c>
      <c r="N13" s="37">
        <v>45037</v>
      </c>
      <c r="O13" s="38" t="s">
        <v>30</v>
      </c>
      <c r="R13" s="31"/>
    </row>
    <row r="14" spans="1:18" s="39" customFormat="1" ht="24.95" customHeight="1" x14ac:dyDescent="0.2">
      <c r="A14" s="31">
        <v>12</v>
      </c>
      <c r="B14" s="31">
        <v>11</v>
      </c>
      <c r="C14" s="32" t="s">
        <v>34</v>
      </c>
      <c r="D14" s="33">
        <v>3291.93</v>
      </c>
      <c r="E14" s="33">
        <v>2501.0500000000002</v>
      </c>
      <c r="F14" s="34">
        <f>(D14-E14)/E14</f>
        <v>0.31621918794106457</v>
      </c>
      <c r="G14" s="35">
        <v>478</v>
      </c>
      <c r="H14" s="36">
        <v>15</v>
      </c>
      <c r="I14" s="36">
        <f>G14/H14</f>
        <v>31.866666666666667</v>
      </c>
      <c r="J14" s="31">
        <v>3</v>
      </c>
      <c r="K14" s="31">
        <v>5</v>
      </c>
      <c r="L14" s="33">
        <v>64782.42</v>
      </c>
      <c r="M14" s="35">
        <v>9742</v>
      </c>
      <c r="N14" s="37">
        <v>45016</v>
      </c>
      <c r="O14" s="38" t="s">
        <v>70</v>
      </c>
      <c r="R14" s="31"/>
    </row>
    <row r="15" spans="1:18" s="39" customFormat="1" ht="24.95" customHeight="1" x14ac:dyDescent="0.2">
      <c r="A15" s="31">
        <v>13</v>
      </c>
      <c r="B15" s="31">
        <v>9</v>
      </c>
      <c r="C15" s="32" t="s">
        <v>31</v>
      </c>
      <c r="D15" s="33">
        <v>2490.61</v>
      </c>
      <c r="E15" s="33">
        <v>4195.53</v>
      </c>
      <c r="F15" s="34">
        <f>(D15-E15)/E15</f>
        <v>-0.40636582267317828</v>
      </c>
      <c r="G15" s="35">
        <v>388</v>
      </c>
      <c r="H15" s="36">
        <v>17</v>
      </c>
      <c r="I15" s="36">
        <f>G15/H15</f>
        <v>22.823529411764707</v>
      </c>
      <c r="J15" s="31">
        <v>5</v>
      </c>
      <c r="K15" s="31">
        <v>3</v>
      </c>
      <c r="L15" s="33">
        <v>31578.400000000001</v>
      </c>
      <c r="M15" s="35">
        <v>4936</v>
      </c>
      <c r="N15" s="37">
        <v>45030</v>
      </c>
      <c r="O15" s="38" t="s">
        <v>23</v>
      </c>
      <c r="R15" s="31"/>
    </row>
    <row r="16" spans="1:18" s="39" customFormat="1" ht="24.95" customHeight="1" x14ac:dyDescent="0.2">
      <c r="A16" s="31">
        <v>14</v>
      </c>
      <c r="B16" s="13" t="s">
        <v>15</v>
      </c>
      <c r="C16" s="21" t="s">
        <v>66</v>
      </c>
      <c r="D16" s="15">
        <v>2470.14</v>
      </c>
      <c r="E16" s="15" t="s">
        <v>17</v>
      </c>
      <c r="F16" s="15" t="s">
        <v>17</v>
      </c>
      <c r="G16" s="17">
        <v>384</v>
      </c>
      <c r="H16" s="13" t="s">
        <v>17</v>
      </c>
      <c r="I16" s="13" t="s">
        <v>17</v>
      </c>
      <c r="J16" s="13">
        <v>7</v>
      </c>
      <c r="K16" s="13">
        <v>1</v>
      </c>
      <c r="L16" s="15">
        <v>2470.14</v>
      </c>
      <c r="M16" s="17">
        <v>384</v>
      </c>
      <c r="N16" s="19">
        <v>45044</v>
      </c>
      <c r="O16" s="13" t="s">
        <v>67</v>
      </c>
      <c r="R16" s="31"/>
    </row>
    <row r="17" spans="1:19" s="39" customFormat="1" ht="24.95" customHeight="1" x14ac:dyDescent="0.2">
      <c r="A17" s="31">
        <v>15</v>
      </c>
      <c r="B17" s="31">
        <v>10</v>
      </c>
      <c r="C17" s="32" t="s">
        <v>32</v>
      </c>
      <c r="D17" s="45">
        <v>1558.61</v>
      </c>
      <c r="E17" s="45">
        <v>3139.08</v>
      </c>
      <c r="F17" s="34">
        <f>(D17-E17)/E17</f>
        <v>-0.50348191189775349</v>
      </c>
      <c r="G17" s="46">
        <v>225</v>
      </c>
      <c r="H17" s="35">
        <v>9</v>
      </c>
      <c r="I17" s="36">
        <f>G17/H17</f>
        <v>25</v>
      </c>
      <c r="J17" s="35">
        <v>6</v>
      </c>
      <c r="K17" s="35">
        <v>2</v>
      </c>
      <c r="L17" s="46">
        <v>6635.2199999999993</v>
      </c>
      <c r="M17" s="46">
        <v>1091</v>
      </c>
      <c r="N17" s="37">
        <v>45037</v>
      </c>
      <c r="O17" s="38" t="s">
        <v>33</v>
      </c>
      <c r="R17" s="31"/>
    </row>
    <row r="18" spans="1:19" s="39" customFormat="1" ht="24.95" customHeight="1" x14ac:dyDescent="0.2">
      <c r="A18" s="31">
        <v>16</v>
      </c>
      <c r="B18" s="13" t="s">
        <v>17</v>
      </c>
      <c r="C18" s="21" t="s">
        <v>72</v>
      </c>
      <c r="D18" s="15">
        <v>1247.4000000000001</v>
      </c>
      <c r="E18" s="15" t="s">
        <v>17</v>
      </c>
      <c r="F18" s="15" t="s">
        <v>17</v>
      </c>
      <c r="G18" s="17">
        <v>212</v>
      </c>
      <c r="H18" s="13">
        <v>8</v>
      </c>
      <c r="I18" s="36">
        <f t="shared" ref="I18:I40" si="1">G18/H18</f>
        <v>26.5</v>
      </c>
      <c r="J18" s="13">
        <v>6</v>
      </c>
      <c r="K18" s="13">
        <v>6</v>
      </c>
      <c r="L18" s="15">
        <v>54340.4</v>
      </c>
      <c r="M18" s="17">
        <v>7164</v>
      </c>
      <c r="N18" s="19">
        <v>45012</v>
      </c>
      <c r="O18" s="13" t="s">
        <v>73</v>
      </c>
      <c r="R18" s="31"/>
    </row>
    <row r="19" spans="1:19" s="39" customFormat="1" ht="24.95" customHeight="1" x14ac:dyDescent="0.2">
      <c r="A19" s="31">
        <v>17</v>
      </c>
      <c r="B19" s="13" t="s">
        <v>17</v>
      </c>
      <c r="C19" s="21" t="s">
        <v>74</v>
      </c>
      <c r="D19" s="15">
        <v>740.78</v>
      </c>
      <c r="E19" s="15" t="s">
        <v>17</v>
      </c>
      <c r="F19" s="15" t="s">
        <v>17</v>
      </c>
      <c r="G19" s="17">
        <v>121</v>
      </c>
      <c r="H19" s="13">
        <v>7</v>
      </c>
      <c r="I19" s="36">
        <f t="shared" si="1"/>
        <v>17.285714285714285</v>
      </c>
      <c r="J19" s="13">
        <v>4</v>
      </c>
      <c r="K19" s="13">
        <v>6</v>
      </c>
      <c r="L19" s="15">
        <v>44231</v>
      </c>
      <c r="M19" s="17">
        <v>5074</v>
      </c>
      <c r="N19" s="19">
        <v>45012</v>
      </c>
      <c r="O19" s="13" t="s">
        <v>73</v>
      </c>
      <c r="R19" s="31"/>
    </row>
    <row r="20" spans="1:19" s="39" customFormat="1" ht="24.95" customHeight="1" x14ac:dyDescent="0.2">
      <c r="A20" s="31">
        <v>18</v>
      </c>
      <c r="B20" s="31">
        <v>18</v>
      </c>
      <c r="C20" s="32" t="s">
        <v>42</v>
      </c>
      <c r="D20" s="33">
        <v>711.8</v>
      </c>
      <c r="E20" s="33">
        <v>634.70000000000005</v>
      </c>
      <c r="F20" s="34">
        <f>(D20-E20)/E20</f>
        <v>0.1214747124625806</v>
      </c>
      <c r="G20" s="35">
        <v>115</v>
      </c>
      <c r="H20" s="36">
        <v>5</v>
      </c>
      <c r="I20" s="36">
        <f t="shared" si="1"/>
        <v>23</v>
      </c>
      <c r="J20" s="31">
        <v>2</v>
      </c>
      <c r="K20" s="31">
        <v>9</v>
      </c>
      <c r="L20" s="33">
        <v>226520.72000000003</v>
      </c>
      <c r="M20" s="35">
        <v>35494</v>
      </c>
      <c r="N20" s="37">
        <v>44988</v>
      </c>
      <c r="O20" s="38" t="s">
        <v>43</v>
      </c>
      <c r="R20" s="31"/>
    </row>
    <row r="21" spans="1:19" s="39" customFormat="1" ht="24.75" customHeight="1" x14ac:dyDescent="0.2">
      <c r="A21" s="31">
        <v>19</v>
      </c>
      <c r="B21" s="13">
        <v>19</v>
      </c>
      <c r="C21" s="21" t="s">
        <v>68</v>
      </c>
      <c r="D21" s="15">
        <v>689.8</v>
      </c>
      <c r="E21" s="15" t="s">
        <v>17</v>
      </c>
      <c r="F21" s="15" t="s">
        <v>17</v>
      </c>
      <c r="G21" s="17">
        <v>138</v>
      </c>
      <c r="H21" s="13">
        <v>3</v>
      </c>
      <c r="I21" s="36">
        <f t="shared" si="1"/>
        <v>46</v>
      </c>
      <c r="J21" s="13">
        <v>2</v>
      </c>
      <c r="K21" s="13">
        <v>2</v>
      </c>
      <c r="L21" s="15">
        <v>1162</v>
      </c>
      <c r="M21" s="17">
        <v>211</v>
      </c>
      <c r="N21" s="19">
        <v>45043</v>
      </c>
      <c r="O21" s="13" t="s">
        <v>69</v>
      </c>
      <c r="R21" s="31"/>
    </row>
    <row r="22" spans="1:19" s="43" customFormat="1" ht="24.75" customHeight="1" x14ac:dyDescent="0.15">
      <c r="A22" s="31">
        <v>20</v>
      </c>
      <c r="B22" s="13" t="s">
        <v>15</v>
      </c>
      <c r="C22" s="14" t="s">
        <v>57</v>
      </c>
      <c r="D22" s="15">
        <v>684.65</v>
      </c>
      <c r="E22" s="15" t="s">
        <v>17</v>
      </c>
      <c r="F22" s="15" t="s">
        <v>17</v>
      </c>
      <c r="G22" s="17">
        <v>108</v>
      </c>
      <c r="H22" s="18">
        <v>8</v>
      </c>
      <c r="I22" s="36">
        <f t="shared" si="1"/>
        <v>13.5</v>
      </c>
      <c r="J22" s="13">
        <v>4</v>
      </c>
      <c r="K22" s="13">
        <v>1</v>
      </c>
      <c r="L22" s="15">
        <v>684.65</v>
      </c>
      <c r="M22" s="17">
        <v>108</v>
      </c>
      <c r="N22" s="19">
        <v>45044</v>
      </c>
      <c r="O22" s="38" t="s">
        <v>30</v>
      </c>
      <c r="R22" s="31"/>
      <c r="S22" s="39"/>
    </row>
    <row r="23" spans="1:19" s="43" customFormat="1" ht="24.95" customHeight="1" x14ac:dyDescent="0.15">
      <c r="A23" s="31">
        <v>21</v>
      </c>
      <c r="B23" s="31">
        <v>13</v>
      </c>
      <c r="C23" s="32" t="s">
        <v>36</v>
      </c>
      <c r="D23" s="33">
        <v>657.58</v>
      </c>
      <c r="E23" s="33">
        <v>959.58</v>
      </c>
      <c r="F23" s="34">
        <f>(D23-E23)/E23</f>
        <v>-0.31472102378123762</v>
      </c>
      <c r="G23" s="35">
        <v>83</v>
      </c>
      <c r="H23" s="36">
        <v>5</v>
      </c>
      <c r="I23" s="36">
        <f t="shared" si="1"/>
        <v>16.600000000000001</v>
      </c>
      <c r="J23" s="31">
        <v>2</v>
      </c>
      <c r="K23" s="31">
        <v>3</v>
      </c>
      <c r="L23" s="33">
        <v>7708.89</v>
      </c>
      <c r="M23" s="35">
        <v>1265</v>
      </c>
      <c r="N23" s="37">
        <v>45030</v>
      </c>
      <c r="O23" s="38" t="s">
        <v>37</v>
      </c>
      <c r="R23" s="31"/>
      <c r="S23" s="39"/>
    </row>
    <row r="24" spans="1:19" ht="24.75" customHeight="1" x14ac:dyDescent="0.15">
      <c r="A24" s="31">
        <v>22</v>
      </c>
      <c r="B24" s="31">
        <v>17</v>
      </c>
      <c r="C24" s="41" t="s">
        <v>41</v>
      </c>
      <c r="D24" s="33">
        <v>526.29999999999995</v>
      </c>
      <c r="E24" s="33">
        <v>812.37</v>
      </c>
      <c r="F24" s="34">
        <f>(D24-E24)/E24</f>
        <v>-0.3521424966456172</v>
      </c>
      <c r="G24" s="35">
        <v>95</v>
      </c>
      <c r="H24" s="36">
        <v>3</v>
      </c>
      <c r="I24" s="36">
        <f t="shared" si="1"/>
        <v>31.666666666666668</v>
      </c>
      <c r="J24" s="31">
        <v>2</v>
      </c>
      <c r="K24" s="31">
        <v>10</v>
      </c>
      <c r="L24" s="33">
        <v>127544.28</v>
      </c>
      <c r="M24" s="35">
        <v>19926</v>
      </c>
      <c r="N24" s="37">
        <v>44981</v>
      </c>
      <c r="O24" s="31" t="s">
        <v>39</v>
      </c>
    </row>
    <row r="25" spans="1:19" ht="24.75" customHeight="1" x14ac:dyDescent="0.15">
      <c r="A25" s="31">
        <v>23</v>
      </c>
      <c r="B25" s="13" t="s">
        <v>17</v>
      </c>
      <c r="C25" s="21" t="s">
        <v>78</v>
      </c>
      <c r="D25" s="15">
        <v>384.2</v>
      </c>
      <c r="E25" s="15" t="s">
        <v>17</v>
      </c>
      <c r="F25" s="15" t="s">
        <v>17</v>
      </c>
      <c r="G25" s="17">
        <v>60</v>
      </c>
      <c r="H25" s="13">
        <v>4</v>
      </c>
      <c r="I25" s="36">
        <f t="shared" si="1"/>
        <v>15</v>
      </c>
      <c r="J25" s="13">
        <v>3</v>
      </c>
      <c r="K25" s="13">
        <v>6</v>
      </c>
      <c r="L25" s="15">
        <v>8934</v>
      </c>
      <c r="M25" s="17">
        <v>1635</v>
      </c>
      <c r="N25" s="19">
        <v>45012</v>
      </c>
      <c r="O25" s="13" t="s">
        <v>73</v>
      </c>
    </row>
    <row r="26" spans="1:19" ht="24.75" customHeight="1" x14ac:dyDescent="0.15">
      <c r="A26" s="31">
        <v>24</v>
      </c>
      <c r="B26" s="31">
        <v>16</v>
      </c>
      <c r="C26" s="32" t="s">
        <v>40</v>
      </c>
      <c r="D26" s="33">
        <v>301.8</v>
      </c>
      <c r="E26" s="33">
        <v>816.99</v>
      </c>
      <c r="F26" s="34">
        <f>(D26-E26)/E26</f>
        <v>-0.630595233723791</v>
      </c>
      <c r="G26" s="35">
        <v>40</v>
      </c>
      <c r="H26" s="36">
        <v>3</v>
      </c>
      <c r="I26" s="36">
        <f t="shared" si="1"/>
        <v>13.333333333333334</v>
      </c>
      <c r="J26" s="31">
        <v>2</v>
      </c>
      <c r="K26" s="31">
        <v>3</v>
      </c>
      <c r="L26" s="33">
        <v>12318.18</v>
      </c>
      <c r="M26" s="35">
        <v>1867</v>
      </c>
      <c r="N26" s="37">
        <v>45030</v>
      </c>
      <c r="O26" s="38" t="s">
        <v>71</v>
      </c>
    </row>
    <row r="27" spans="1:19" ht="24.95" customHeight="1" x14ac:dyDescent="0.15">
      <c r="A27" s="31">
        <v>25</v>
      </c>
      <c r="B27" s="31">
        <v>12</v>
      </c>
      <c r="C27" s="32" t="s">
        <v>35</v>
      </c>
      <c r="D27" s="33">
        <v>261.05</v>
      </c>
      <c r="E27" s="33">
        <v>1323.89</v>
      </c>
      <c r="F27" s="34">
        <f>(D27-E27)/E27</f>
        <v>-0.80281594392283351</v>
      </c>
      <c r="G27" s="35">
        <v>44</v>
      </c>
      <c r="H27" s="36">
        <v>2</v>
      </c>
      <c r="I27" s="36">
        <f t="shared" si="1"/>
        <v>22</v>
      </c>
      <c r="J27" s="31">
        <v>2</v>
      </c>
      <c r="K27" s="31">
        <v>4</v>
      </c>
      <c r="L27" s="33">
        <v>33305.560000000005</v>
      </c>
      <c r="M27" s="35">
        <v>5079</v>
      </c>
      <c r="N27" s="37">
        <v>45023</v>
      </c>
      <c r="O27" s="38" t="s">
        <v>33</v>
      </c>
    </row>
    <row r="28" spans="1:19" ht="24.95" customHeight="1" x14ac:dyDescent="0.15">
      <c r="A28" s="31">
        <v>26</v>
      </c>
      <c r="B28" s="13" t="s">
        <v>17</v>
      </c>
      <c r="C28" s="21" t="s">
        <v>77</v>
      </c>
      <c r="D28" s="15">
        <v>231</v>
      </c>
      <c r="E28" s="15" t="s">
        <v>17</v>
      </c>
      <c r="F28" s="15" t="s">
        <v>17</v>
      </c>
      <c r="G28" s="17">
        <v>45</v>
      </c>
      <c r="H28" s="13">
        <v>1</v>
      </c>
      <c r="I28" s="36">
        <f t="shared" si="1"/>
        <v>45</v>
      </c>
      <c r="J28" s="13">
        <v>1</v>
      </c>
      <c r="K28" s="13" t="s">
        <v>17</v>
      </c>
      <c r="L28" s="15">
        <v>4707</v>
      </c>
      <c r="M28" s="17">
        <v>1001</v>
      </c>
      <c r="N28" s="19">
        <v>43987</v>
      </c>
      <c r="O28" s="13" t="s">
        <v>73</v>
      </c>
    </row>
    <row r="29" spans="1:19" ht="24.95" customHeight="1" x14ac:dyDescent="0.15">
      <c r="A29" s="31">
        <v>27</v>
      </c>
      <c r="B29" s="13" t="s">
        <v>17</v>
      </c>
      <c r="C29" s="21" t="s">
        <v>76</v>
      </c>
      <c r="D29" s="15">
        <v>228.4</v>
      </c>
      <c r="E29" s="15" t="s">
        <v>17</v>
      </c>
      <c r="F29" s="15" t="s">
        <v>17</v>
      </c>
      <c r="G29" s="17">
        <v>37</v>
      </c>
      <c r="H29" s="13">
        <v>2</v>
      </c>
      <c r="I29" s="36">
        <f t="shared" si="1"/>
        <v>18.5</v>
      </c>
      <c r="J29" s="13">
        <v>2</v>
      </c>
      <c r="K29" s="13">
        <v>6</v>
      </c>
      <c r="L29" s="15">
        <v>21994</v>
      </c>
      <c r="M29" s="17">
        <v>2621</v>
      </c>
      <c r="N29" s="19">
        <v>45012</v>
      </c>
      <c r="O29" s="13" t="s">
        <v>73</v>
      </c>
    </row>
    <row r="30" spans="1:19" ht="24.95" customHeight="1" x14ac:dyDescent="0.15">
      <c r="A30" s="31">
        <v>28</v>
      </c>
      <c r="B30" s="31">
        <v>23</v>
      </c>
      <c r="C30" s="32" t="s">
        <v>47</v>
      </c>
      <c r="D30" s="33">
        <v>219</v>
      </c>
      <c r="E30" s="33">
        <v>172</v>
      </c>
      <c r="F30" s="34">
        <f>(D30-E30)/E30</f>
        <v>0.27325581395348836</v>
      </c>
      <c r="G30" s="35">
        <v>39</v>
      </c>
      <c r="H30" s="36">
        <v>1</v>
      </c>
      <c r="I30" s="36">
        <f t="shared" si="1"/>
        <v>39</v>
      </c>
      <c r="J30" s="31">
        <v>1</v>
      </c>
      <c r="K30" s="31">
        <v>11</v>
      </c>
      <c r="L30" s="33">
        <v>274935.63</v>
      </c>
      <c r="M30" s="35">
        <v>46094</v>
      </c>
      <c r="N30" s="37">
        <v>44973</v>
      </c>
      <c r="O30" s="38" t="s">
        <v>25</v>
      </c>
    </row>
    <row r="31" spans="1:19" ht="24.95" customHeight="1" x14ac:dyDescent="0.15">
      <c r="A31" s="31">
        <v>29</v>
      </c>
      <c r="B31" s="13" t="s">
        <v>17</v>
      </c>
      <c r="C31" s="21" t="s">
        <v>75</v>
      </c>
      <c r="D31" s="15">
        <v>153.30000000000001</v>
      </c>
      <c r="E31" s="15" t="s">
        <v>17</v>
      </c>
      <c r="F31" s="15" t="s">
        <v>17</v>
      </c>
      <c r="G31" s="17">
        <v>28</v>
      </c>
      <c r="H31" s="13">
        <v>2</v>
      </c>
      <c r="I31" s="36">
        <f t="shared" si="1"/>
        <v>14</v>
      </c>
      <c r="J31" s="13">
        <v>2</v>
      </c>
      <c r="K31" s="13">
        <v>6</v>
      </c>
      <c r="L31" s="15">
        <v>19296.89</v>
      </c>
      <c r="M31" s="17">
        <v>2200</v>
      </c>
      <c r="N31" s="19">
        <v>45012</v>
      </c>
      <c r="O31" s="13" t="s">
        <v>73</v>
      </c>
    </row>
    <row r="32" spans="1:19" ht="24.95" customHeight="1" x14ac:dyDescent="0.15">
      <c r="A32" s="31">
        <v>30</v>
      </c>
      <c r="B32" s="13" t="s">
        <v>17</v>
      </c>
      <c r="C32" s="21" t="s">
        <v>79</v>
      </c>
      <c r="D32" s="15">
        <v>127.7</v>
      </c>
      <c r="E32" s="15" t="s">
        <v>17</v>
      </c>
      <c r="F32" s="15" t="s">
        <v>17</v>
      </c>
      <c r="G32" s="17">
        <v>18</v>
      </c>
      <c r="H32" s="13">
        <v>1</v>
      </c>
      <c r="I32" s="36">
        <f t="shared" si="1"/>
        <v>18</v>
      </c>
      <c r="J32" s="13">
        <v>1</v>
      </c>
      <c r="K32" s="13">
        <v>6</v>
      </c>
      <c r="L32" s="15">
        <v>9181</v>
      </c>
      <c r="M32" s="17">
        <v>1562</v>
      </c>
      <c r="N32" s="19">
        <v>45012</v>
      </c>
      <c r="O32" s="13" t="s">
        <v>73</v>
      </c>
    </row>
    <row r="33" spans="1:15" ht="24.95" customHeight="1" x14ac:dyDescent="0.15">
      <c r="A33" s="31">
        <v>31</v>
      </c>
      <c r="B33" s="13" t="s">
        <v>17</v>
      </c>
      <c r="C33" s="21" t="s">
        <v>81</v>
      </c>
      <c r="D33" s="15">
        <v>96</v>
      </c>
      <c r="E33" s="15" t="s">
        <v>17</v>
      </c>
      <c r="F33" s="15" t="s">
        <v>17</v>
      </c>
      <c r="G33" s="17">
        <v>16</v>
      </c>
      <c r="H33" s="13">
        <v>1</v>
      </c>
      <c r="I33" s="36">
        <f t="shared" si="1"/>
        <v>16</v>
      </c>
      <c r="J33" s="13">
        <v>1</v>
      </c>
      <c r="K33" s="13">
        <v>6</v>
      </c>
      <c r="L33" s="15">
        <v>126296</v>
      </c>
      <c r="M33" s="17">
        <v>18967</v>
      </c>
      <c r="N33" s="19">
        <v>44967</v>
      </c>
      <c r="O33" s="13" t="s">
        <v>73</v>
      </c>
    </row>
    <row r="34" spans="1:15" ht="24.95" customHeight="1" x14ac:dyDescent="0.15">
      <c r="A34" s="31">
        <v>32</v>
      </c>
      <c r="B34" s="31">
        <v>26</v>
      </c>
      <c r="C34" s="32" t="s">
        <v>51</v>
      </c>
      <c r="D34" s="33">
        <v>92</v>
      </c>
      <c r="E34" s="33">
        <v>46</v>
      </c>
      <c r="F34" s="34">
        <f>(D34-E34)/E34</f>
        <v>1</v>
      </c>
      <c r="G34" s="35">
        <v>20</v>
      </c>
      <c r="H34" s="36">
        <v>1</v>
      </c>
      <c r="I34" s="36">
        <f t="shared" si="1"/>
        <v>20</v>
      </c>
      <c r="J34" s="31">
        <v>1</v>
      </c>
      <c r="K34" s="31" t="s">
        <v>17</v>
      </c>
      <c r="L34" s="33">
        <v>11804.6</v>
      </c>
      <c r="M34" s="35">
        <v>2174</v>
      </c>
      <c r="N34" s="37">
        <v>45009</v>
      </c>
      <c r="O34" s="38" t="s">
        <v>23</v>
      </c>
    </row>
    <row r="35" spans="1:15" ht="24.95" customHeight="1" x14ac:dyDescent="0.15">
      <c r="A35" s="31">
        <v>33</v>
      </c>
      <c r="B35" s="31">
        <v>25</v>
      </c>
      <c r="C35" s="32" t="s">
        <v>50</v>
      </c>
      <c r="D35" s="33">
        <v>88.6</v>
      </c>
      <c r="E35" s="33">
        <v>56</v>
      </c>
      <c r="F35" s="34">
        <f>(D35-E35)/E35</f>
        <v>0.58214285714285707</v>
      </c>
      <c r="G35" s="35">
        <v>16</v>
      </c>
      <c r="H35" s="36">
        <v>1</v>
      </c>
      <c r="I35" s="36">
        <f t="shared" si="1"/>
        <v>16</v>
      </c>
      <c r="J35" s="31">
        <v>1</v>
      </c>
      <c r="K35" s="31">
        <v>3</v>
      </c>
      <c r="L35" s="33">
        <v>853.2</v>
      </c>
      <c r="M35" s="35">
        <v>168</v>
      </c>
      <c r="N35" s="37">
        <v>45030</v>
      </c>
      <c r="O35" s="38" t="s">
        <v>30</v>
      </c>
    </row>
    <row r="36" spans="1:15" ht="24.95" customHeight="1" x14ac:dyDescent="0.15">
      <c r="A36" s="31">
        <v>34</v>
      </c>
      <c r="B36" s="31">
        <v>24</v>
      </c>
      <c r="C36" s="32" t="s">
        <v>48</v>
      </c>
      <c r="D36" s="33">
        <v>82.2</v>
      </c>
      <c r="E36" s="33">
        <v>59.4</v>
      </c>
      <c r="F36" s="34">
        <f>(D36-E36)/E36</f>
        <v>0.38383838383838392</v>
      </c>
      <c r="G36" s="35">
        <v>12</v>
      </c>
      <c r="H36" s="36">
        <v>1</v>
      </c>
      <c r="I36" s="36">
        <f t="shared" si="1"/>
        <v>12</v>
      </c>
      <c r="J36" s="31">
        <v>1</v>
      </c>
      <c r="K36" s="31" t="s">
        <v>17</v>
      </c>
      <c r="L36" s="33">
        <v>35468.400000000001</v>
      </c>
      <c r="M36" s="35">
        <v>5698</v>
      </c>
      <c r="N36" s="37">
        <v>44960</v>
      </c>
      <c r="O36" s="38" t="s">
        <v>49</v>
      </c>
    </row>
    <row r="37" spans="1:15" ht="24.95" customHeight="1" x14ac:dyDescent="0.15">
      <c r="A37" s="31">
        <v>35</v>
      </c>
      <c r="B37" s="31">
        <v>22</v>
      </c>
      <c r="C37" s="32" t="s">
        <v>90</v>
      </c>
      <c r="D37" s="33">
        <v>72.099999999999994</v>
      </c>
      <c r="E37" s="33">
        <v>186.7</v>
      </c>
      <c r="F37" s="34">
        <f>(D37-E37)/E37</f>
        <v>-0.61381896089983934</v>
      </c>
      <c r="G37" s="35">
        <v>6</v>
      </c>
      <c r="H37" s="36">
        <v>2</v>
      </c>
      <c r="I37" s="36">
        <f t="shared" si="1"/>
        <v>3</v>
      </c>
      <c r="J37" s="31">
        <v>2</v>
      </c>
      <c r="K37" s="31" t="s">
        <v>17</v>
      </c>
      <c r="L37" s="33">
        <v>39619.58</v>
      </c>
      <c r="M37" s="35">
        <v>6720</v>
      </c>
      <c r="N37" s="37">
        <v>44678</v>
      </c>
      <c r="O37" s="38" t="s">
        <v>33</v>
      </c>
    </row>
    <row r="38" spans="1:15" ht="24.95" customHeight="1" x14ac:dyDescent="0.15">
      <c r="A38" s="31">
        <v>36</v>
      </c>
      <c r="B38" s="15" t="s">
        <v>17</v>
      </c>
      <c r="C38" s="21" t="s">
        <v>64</v>
      </c>
      <c r="D38" s="15">
        <v>60</v>
      </c>
      <c r="E38" s="15" t="s">
        <v>17</v>
      </c>
      <c r="F38" s="15" t="s">
        <v>17</v>
      </c>
      <c r="G38" s="17">
        <v>19</v>
      </c>
      <c r="H38" s="13">
        <v>1</v>
      </c>
      <c r="I38" s="36">
        <f t="shared" si="1"/>
        <v>19</v>
      </c>
      <c r="J38" s="13">
        <v>1</v>
      </c>
      <c r="K38" s="13" t="s">
        <v>17</v>
      </c>
      <c r="L38" s="15">
        <v>33405.53</v>
      </c>
      <c r="M38" s="17">
        <v>5110</v>
      </c>
      <c r="N38" s="19">
        <v>45016</v>
      </c>
      <c r="O38" s="13" t="s">
        <v>23</v>
      </c>
    </row>
    <row r="39" spans="1:15" ht="24.95" customHeight="1" x14ac:dyDescent="0.15">
      <c r="A39" s="31">
        <v>37</v>
      </c>
      <c r="B39" s="15" t="s">
        <v>17</v>
      </c>
      <c r="C39" s="21" t="s">
        <v>65</v>
      </c>
      <c r="D39" s="15">
        <v>57</v>
      </c>
      <c r="E39" s="15" t="s">
        <v>17</v>
      </c>
      <c r="F39" s="15" t="s">
        <v>17</v>
      </c>
      <c r="G39" s="17">
        <v>19</v>
      </c>
      <c r="H39" s="13">
        <v>1</v>
      </c>
      <c r="I39" s="36">
        <f t="shared" si="1"/>
        <v>19</v>
      </c>
      <c r="J39" s="13">
        <v>1</v>
      </c>
      <c r="K39" s="13" t="s">
        <v>17</v>
      </c>
      <c r="L39" s="15">
        <v>48868.7</v>
      </c>
      <c r="M39" s="17">
        <v>7934</v>
      </c>
      <c r="N39" s="19">
        <v>44981</v>
      </c>
      <c r="O39" s="13" t="s">
        <v>23</v>
      </c>
    </row>
    <row r="40" spans="1:15" ht="24.95" customHeight="1" x14ac:dyDescent="0.15">
      <c r="A40" s="31">
        <v>38</v>
      </c>
      <c r="B40" s="13" t="s">
        <v>17</v>
      </c>
      <c r="C40" s="21" t="s">
        <v>80</v>
      </c>
      <c r="D40" s="15">
        <v>14</v>
      </c>
      <c r="E40" s="15" t="s">
        <v>17</v>
      </c>
      <c r="F40" s="15" t="s">
        <v>17</v>
      </c>
      <c r="G40" s="17">
        <v>2</v>
      </c>
      <c r="H40" s="13">
        <v>1</v>
      </c>
      <c r="I40" s="36">
        <f t="shared" si="1"/>
        <v>2</v>
      </c>
      <c r="J40" s="13">
        <v>1</v>
      </c>
      <c r="K40" s="13">
        <v>6</v>
      </c>
      <c r="L40" s="15">
        <v>958</v>
      </c>
      <c r="M40" s="17">
        <v>193</v>
      </c>
      <c r="N40" s="19">
        <v>45012</v>
      </c>
      <c r="O40" s="13" t="s">
        <v>73</v>
      </c>
    </row>
    <row r="41" spans="1:15" s="71" customFormat="1" ht="24.95" customHeight="1" x14ac:dyDescent="0.2">
      <c r="B41" s="70"/>
      <c r="C41" s="76" t="s">
        <v>82</v>
      </c>
      <c r="D41" s="72">
        <f>SUBTOTAL(109,Table132[Pajamos 
(GBO)])</f>
        <v>193314.14999999997</v>
      </c>
      <c r="E41" s="72" t="s">
        <v>95</v>
      </c>
      <c r="F41" s="74">
        <f>(D41-E41)/E41</f>
        <v>0.11523104880581496</v>
      </c>
      <c r="G41" s="75">
        <f>SUBTOTAL(109,Table132[Žiūrovų sk. 
(ADM)])</f>
        <v>31991</v>
      </c>
      <c r="O41" s="71" t="s">
        <v>56</v>
      </c>
    </row>
    <row r="42" spans="1:15" x14ac:dyDescent="0.15">
      <c r="F42" s="4"/>
      <c r="L42" s="3"/>
    </row>
    <row r="43" spans="1:15" x14ac:dyDescent="0.15">
      <c r="F43" s="4"/>
      <c r="L43" s="3"/>
    </row>
    <row r="44" spans="1:15" x14ac:dyDescent="0.15">
      <c r="F44" s="4"/>
      <c r="L44" s="3"/>
    </row>
    <row r="45" spans="1:15" x14ac:dyDescent="0.15">
      <c r="F45" s="4"/>
      <c r="L45" s="3"/>
    </row>
    <row r="46" spans="1:15" x14ac:dyDescent="0.15">
      <c r="F46" s="4"/>
      <c r="L46" s="3"/>
    </row>
    <row r="47" spans="1:15" x14ac:dyDescent="0.15">
      <c r="F47" s="4"/>
      <c r="L47" s="3"/>
    </row>
    <row r="48" spans="1:15" x14ac:dyDescent="0.15">
      <c r="F48" s="4"/>
      <c r="L48" s="3"/>
    </row>
    <row r="49" spans="6:12" x14ac:dyDescent="0.15">
      <c r="F49" s="4"/>
      <c r="L49" s="3"/>
    </row>
    <row r="50" spans="6:12" x14ac:dyDescent="0.15">
      <c r="F50" s="4"/>
      <c r="L50" s="3"/>
    </row>
    <row r="51" spans="6:12" x14ac:dyDescent="0.15">
      <c r="F51" s="4"/>
      <c r="L51" s="3"/>
    </row>
    <row r="52" spans="6:12" x14ac:dyDescent="0.15">
      <c r="F52" s="4"/>
      <c r="L52" s="3"/>
    </row>
    <row r="53" spans="6:12" x14ac:dyDescent="0.15">
      <c r="F53" s="4"/>
      <c r="L53" s="3"/>
    </row>
    <row r="54" spans="6:12" x14ac:dyDescent="0.15">
      <c r="F54" s="4"/>
      <c r="L54" s="3"/>
    </row>
    <row r="55" spans="6:12" x14ac:dyDescent="0.15">
      <c r="F55" s="4"/>
    </row>
    <row r="56" spans="6:12" x14ac:dyDescent="0.15">
      <c r="F56" s="4"/>
    </row>
    <row r="57" spans="6:12" x14ac:dyDescent="0.15">
      <c r="F57" s="4"/>
    </row>
    <row r="58" spans="6:12" x14ac:dyDescent="0.15">
      <c r="F5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AF962-7BBC-4B44-882A-5CCFE0A68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28816-13AE-4C58-BC26-E0A9CDBA7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06.23-06.25</vt:lpstr>
      <vt:lpstr>06.16-06.18</vt:lpstr>
      <vt:lpstr>06.09-06.11</vt:lpstr>
      <vt:lpstr>06.02-06.04</vt:lpstr>
      <vt:lpstr>05.26-05.28</vt:lpstr>
      <vt:lpstr>05.19-05.21</vt:lpstr>
      <vt:lpstr>05.12-05.14</vt:lpstr>
      <vt:lpstr>05.05-05.07</vt:lpstr>
      <vt:lpstr>04.28-04.30</vt:lpstr>
      <vt:lpstr>04.21-04.23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2023-05-02T11:29:51Z</cp:lastPrinted>
  <dcterms:created xsi:type="dcterms:W3CDTF">2023-04-24T05:36:19Z</dcterms:created>
  <dcterms:modified xsi:type="dcterms:W3CDTF">2023-06-26T12:45:55Z</dcterms:modified>
  <cp:category/>
  <cp:contentStatus/>
</cp:coreProperties>
</file>